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valie\Downloads\"/>
    </mc:Choice>
  </mc:AlternateContent>
  <xr:revisionPtr revIDLastSave="0" documentId="8_{CD59351A-D3E7-4653-9ADD-C8BAC99A8B9D}" xr6:coauthVersionLast="47" xr6:coauthVersionMax="47" xr10:uidLastSave="{00000000-0000-0000-0000-000000000000}"/>
  <workbookProtection workbookAlgorithmName="SHA-512" workbookHashValue="I2KccfSw4mlg5s0QAKtNv1XtOxEfyC+xaQr2sQ5kNPwqWLEgeBqx85SNL+Y11J+KyiFpQFidxFsrvjyenEb97g==" workbookSaltValue="AhIQkHdi8ZN+OYfluoRS/w==" workbookSpinCount="100000" lockStructure="1"/>
  <bookViews>
    <workbookView xWindow="-110" yWindow="-110" windowWidth="19420" windowHeight="10300" activeTab="1" xr2:uid="{00000000-000D-0000-FFFF-FFFF00000000}"/>
  </bookViews>
  <sheets>
    <sheet name="1. Read me" sheetId="3" r:id="rId1"/>
    <sheet name="Details sheet for annual report" sheetId="2" r:id="rId2"/>
    <sheet name="Composite Rents &amp; Incomes 2022" sheetId="5" state="hidden" r:id="rId3"/>
    <sheet name="Composite Rents &amp; Incomes 2023" sheetId="4" state="hidden" r:id="rId4"/>
    <sheet name="Composite Rents &amp; Incomes 2024" sheetId="6" state="hidden" r:id="rId5"/>
  </sheets>
  <definedNames>
    <definedName name="_xlnm._FilterDatabase" localSheetId="1" hidden="1">'Details sheet for annual report'!$A$3:$AL$64</definedName>
    <definedName name="_xlnm.Print_Area" localSheetId="2">'Composite Rents &amp; Incomes 2022'!$A$2:$K$60</definedName>
    <definedName name="_xlnm.Print_Area" localSheetId="3">'Composite Rents &amp; Incomes 2023'!$A$2:$K$60</definedName>
    <definedName name="_xlnm.Print_Area" localSheetId="4">'Composite Rents &amp; Incomes 2024'!$A$2:$K$60</definedName>
  </definedNames>
  <calcPr calcId="191028"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5" i="2" l="1"/>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4" i="2"/>
  <c r="X5" i="2"/>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V5" i="2"/>
  <c r="V6" i="2"/>
  <c r="V7" i="2"/>
  <c r="V8" i="2"/>
  <c r="V9" i="2"/>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AO5" i="2"/>
  <c r="AO6" i="2"/>
  <c r="AO7" i="2"/>
  <c r="AO8" i="2"/>
  <c r="AO9" i="2"/>
  <c r="AO10" i="2"/>
  <c r="AO11" i="2"/>
  <c r="AO12" i="2"/>
  <c r="AO13" i="2"/>
  <c r="AO14" i="2"/>
  <c r="AO15" i="2"/>
  <c r="AO16" i="2"/>
  <c r="AO17" i="2"/>
  <c r="AO18" i="2"/>
  <c r="AO19" i="2"/>
  <c r="AO20" i="2"/>
  <c r="AO21" i="2"/>
  <c r="AO22" i="2"/>
  <c r="AO23" i="2"/>
  <c r="AO24" i="2"/>
  <c r="AO25" i="2"/>
  <c r="AO26" i="2"/>
  <c r="AO27" i="2"/>
  <c r="AO28" i="2"/>
  <c r="AO29" i="2"/>
  <c r="AO30" i="2"/>
  <c r="AO31" i="2"/>
  <c r="AO32" i="2"/>
  <c r="AO33" i="2"/>
  <c r="AO34" i="2"/>
  <c r="AO35" i="2"/>
  <c r="AO36" i="2"/>
  <c r="AO37" i="2"/>
  <c r="AO38" i="2"/>
  <c r="AO39" i="2"/>
  <c r="AO40" i="2"/>
  <c r="AO41" i="2"/>
  <c r="AO42" i="2"/>
  <c r="AO43" i="2"/>
  <c r="AO44" i="2"/>
  <c r="AO45" i="2"/>
  <c r="AO46" i="2"/>
  <c r="AO47" i="2"/>
  <c r="AO48" i="2"/>
  <c r="AO49" i="2"/>
  <c r="AO50" i="2"/>
  <c r="AO51" i="2"/>
  <c r="AO52" i="2"/>
  <c r="AO53" i="2"/>
  <c r="AO54" i="2"/>
  <c r="AO55" i="2"/>
  <c r="AO56" i="2"/>
  <c r="AO57" i="2"/>
  <c r="AO58" i="2"/>
  <c r="AO59" i="2"/>
  <c r="AO60" i="2"/>
  <c r="AO61" i="2"/>
  <c r="AO62" i="2"/>
  <c r="AO63" i="2"/>
  <c r="AO64" i="2"/>
  <c r="AO65" i="2"/>
  <c r="AO66" i="2"/>
  <c r="AO67" i="2"/>
  <c r="AO68" i="2"/>
  <c r="AO69" i="2"/>
  <c r="AO70" i="2"/>
  <c r="AO71" i="2"/>
  <c r="AO72" i="2"/>
  <c r="AO73" i="2"/>
  <c r="AO74" i="2"/>
  <c r="AO75" i="2"/>
  <c r="AO76" i="2"/>
  <c r="AO77" i="2"/>
  <c r="AO78" i="2"/>
  <c r="AO79" i="2"/>
  <c r="AO80" i="2"/>
  <c r="AO81" i="2"/>
  <c r="AO82" i="2"/>
  <c r="AO83" i="2"/>
  <c r="AO84" i="2"/>
  <c r="AO85" i="2"/>
  <c r="AO86" i="2"/>
  <c r="AO87" i="2"/>
  <c r="AO88" i="2"/>
  <c r="AO89" i="2"/>
  <c r="AO90" i="2"/>
  <c r="AO91" i="2"/>
  <c r="AO92" i="2"/>
  <c r="AO93" i="2"/>
  <c r="AO94" i="2"/>
  <c r="AO95" i="2"/>
  <c r="AO96" i="2"/>
  <c r="AO97" i="2"/>
  <c r="AO98" i="2"/>
  <c r="AO99" i="2"/>
  <c r="AO100" i="2"/>
  <c r="AO101" i="2"/>
  <c r="AO102" i="2"/>
  <c r="AO103" i="2"/>
  <c r="AO104" i="2"/>
  <c r="AO105" i="2"/>
  <c r="AO106" i="2"/>
  <c r="AO107" i="2"/>
  <c r="AO108" i="2"/>
  <c r="AO109" i="2"/>
  <c r="AO110" i="2"/>
  <c r="AO111" i="2"/>
  <c r="AO112" i="2"/>
  <c r="AO113" i="2"/>
  <c r="AO114" i="2"/>
  <c r="AO115" i="2"/>
  <c r="AO116" i="2"/>
  <c r="AO117" i="2"/>
  <c r="AO118" i="2"/>
  <c r="AO119" i="2"/>
  <c r="AO120" i="2"/>
  <c r="AO121" i="2"/>
  <c r="AO122" i="2"/>
  <c r="AO123" i="2"/>
  <c r="AO124" i="2"/>
  <c r="AO125" i="2"/>
  <c r="AO126" i="2"/>
  <c r="AO127" i="2"/>
  <c r="AO128" i="2"/>
  <c r="AO129" i="2"/>
  <c r="AO130" i="2"/>
  <c r="AO131" i="2"/>
  <c r="AO132" i="2"/>
  <c r="AO133" i="2"/>
  <c r="AO134" i="2"/>
  <c r="AO4" i="2"/>
  <c r="X4" i="2" s="1"/>
  <c r="AJ6" i="2"/>
  <c r="AJ7" i="2"/>
  <c r="AJ8" i="2"/>
  <c r="AJ9" i="2"/>
  <c r="AJ10" i="2"/>
  <c r="AJ11" i="2"/>
  <c r="AJ12" i="2"/>
  <c r="AJ13" i="2"/>
  <c r="AJ14" i="2"/>
  <c r="AJ15" i="2"/>
  <c r="AJ16" i="2"/>
  <c r="AJ17" i="2"/>
  <c r="AJ18" i="2"/>
  <c r="AJ19" i="2"/>
  <c r="AJ20" i="2"/>
  <c r="AJ21" i="2"/>
  <c r="AJ22" i="2"/>
  <c r="AJ23" i="2"/>
  <c r="AJ24" i="2"/>
  <c r="AJ25" i="2"/>
  <c r="AJ26" i="2"/>
  <c r="AJ27" i="2"/>
  <c r="AJ28" i="2"/>
  <c r="AJ29" i="2"/>
  <c r="AJ30" i="2"/>
  <c r="AJ31" i="2"/>
  <c r="AJ32" i="2"/>
  <c r="AJ33" i="2"/>
  <c r="AJ34" i="2"/>
  <c r="AJ35" i="2"/>
  <c r="AJ36" i="2"/>
  <c r="AJ37" i="2"/>
  <c r="AJ38" i="2"/>
  <c r="AJ39" i="2"/>
  <c r="AJ40" i="2"/>
  <c r="AJ41" i="2"/>
  <c r="AJ42" i="2"/>
  <c r="AJ43" i="2"/>
  <c r="AJ44" i="2"/>
  <c r="AJ45" i="2"/>
  <c r="AJ46" i="2"/>
  <c r="AJ47" i="2"/>
  <c r="AJ48" i="2"/>
  <c r="AJ49" i="2"/>
  <c r="AJ50" i="2"/>
  <c r="AJ51" i="2"/>
  <c r="AJ52" i="2"/>
  <c r="AJ53" i="2"/>
  <c r="AJ54" i="2"/>
  <c r="AJ55" i="2"/>
  <c r="AJ56" i="2"/>
  <c r="AJ57" i="2"/>
  <c r="AJ58" i="2"/>
  <c r="AJ59" i="2"/>
  <c r="AJ60" i="2"/>
  <c r="AJ61" i="2"/>
  <c r="AJ62" i="2"/>
  <c r="AJ63" i="2"/>
  <c r="AJ64" i="2"/>
  <c r="AJ65" i="2"/>
  <c r="AJ66" i="2"/>
  <c r="AJ67" i="2"/>
  <c r="AJ68" i="2"/>
  <c r="AJ69" i="2"/>
  <c r="AJ70" i="2"/>
  <c r="AJ71" i="2"/>
  <c r="AJ72" i="2"/>
  <c r="AJ73" i="2"/>
  <c r="AJ74" i="2"/>
  <c r="AJ75" i="2"/>
  <c r="AJ76" i="2"/>
  <c r="AJ77" i="2"/>
  <c r="AJ78" i="2"/>
  <c r="AJ79" i="2"/>
  <c r="AJ80" i="2"/>
  <c r="AJ81" i="2"/>
  <c r="AJ82" i="2"/>
  <c r="AJ83" i="2"/>
  <c r="AJ84" i="2"/>
  <c r="AJ85" i="2"/>
  <c r="AJ86" i="2"/>
  <c r="AJ87" i="2"/>
  <c r="AJ88" i="2"/>
  <c r="AJ89" i="2"/>
  <c r="AJ90" i="2"/>
  <c r="AJ91" i="2"/>
  <c r="AJ92" i="2"/>
  <c r="AJ93" i="2"/>
  <c r="AJ94" i="2"/>
  <c r="AJ95" i="2"/>
  <c r="AJ96" i="2"/>
  <c r="AJ97" i="2"/>
  <c r="AJ98" i="2"/>
  <c r="AJ99" i="2"/>
  <c r="AJ100" i="2"/>
  <c r="AJ101" i="2"/>
  <c r="AJ102" i="2"/>
  <c r="AJ103" i="2"/>
  <c r="AJ104" i="2"/>
  <c r="AJ105" i="2"/>
  <c r="AJ106" i="2"/>
  <c r="AJ107" i="2"/>
  <c r="AJ108" i="2"/>
  <c r="AJ109" i="2"/>
  <c r="AJ110" i="2"/>
  <c r="AJ111" i="2"/>
  <c r="AJ112" i="2"/>
  <c r="AJ113" i="2"/>
  <c r="AJ114" i="2"/>
  <c r="AJ115" i="2"/>
  <c r="AJ116" i="2"/>
  <c r="AJ117" i="2"/>
  <c r="AJ118" i="2"/>
  <c r="AJ119" i="2"/>
  <c r="AJ120" i="2"/>
  <c r="AJ121" i="2"/>
  <c r="AJ122" i="2"/>
  <c r="AJ123" i="2"/>
  <c r="AJ124" i="2"/>
  <c r="AJ125" i="2"/>
  <c r="AJ126" i="2"/>
  <c r="AJ127" i="2"/>
  <c r="AJ128" i="2"/>
  <c r="AJ129" i="2"/>
  <c r="AJ130" i="2"/>
  <c r="AJ131" i="2"/>
  <c r="AJ132" i="2"/>
  <c r="AJ133" i="2"/>
  <c r="AJ134" i="2"/>
  <c r="AJ135" i="2"/>
  <c r="AJ136" i="2"/>
  <c r="AJ5" i="2"/>
  <c r="T4"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5" i="2"/>
  <c r="AY5" i="2"/>
  <c r="AY6" i="2"/>
  <c r="AY7" i="2"/>
  <c r="AY8" i="2"/>
  <c r="AY9" i="2"/>
  <c r="AY10" i="2"/>
  <c r="AY11" i="2"/>
  <c r="AY12" i="2"/>
  <c r="AY13" i="2"/>
  <c r="AY14" i="2"/>
  <c r="AY15" i="2"/>
  <c r="AY16" i="2"/>
  <c r="AY17" i="2"/>
  <c r="AY18" i="2"/>
  <c r="AY19" i="2"/>
  <c r="AY20" i="2"/>
  <c r="AY21" i="2"/>
  <c r="AY22" i="2"/>
  <c r="AY23" i="2"/>
  <c r="AY24" i="2"/>
  <c r="AY25" i="2"/>
  <c r="AY26" i="2"/>
  <c r="AY27" i="2"/>
  <c r="AY28" i="2"/>
  <c r="AY29" i="2"/>
  <c r="AY30" i="2"/>
  <c r="AY31" i="2"/>
  <c r="AY32" i="2"/>
  <c r="AY33" i="2"/>
  <c r="AY34" i="2"/>
  <c r="AY35" i="2"/>
  <c r="AY36" i="2"/>
  <c r="AY37" i="2"/>
  <c r="AY38" i="2"/>
  <c r="AY39" i="2"/>
  <c r="AY40" i="2"/>
  <c r="AY41" i="2"/>
  <c r="AY42" i="2"/>
  <c r="AY43" i="2"/>
  <c r="AY44" i="2"/>
  <c r="AY45" i="2"/>
  <c r="AY46" i="2"/>
  <c r="AY47" i="2"/>
  <c r="AY48" i="2"/>
  <c r="AY49" i="2"/>
  <c r="AY50" i="2"/>
  <c r="AY51" i="2"/>
  <c r="AY52" i="2"/>
  <c r="AY53" i="2"/>
  <c r="AY54" i="2"/>
  <c r="AY55" i="2"/>
  <c r="AY56" i="2"/>
  <c r="AY57" i="2"/>
  <c r="AY58" i="2"/>
  <c r="AY59" i="2"/>
  <c r="AY60" i="2"/>
  <c r="AY61" i="2"/>
  <c r="AY62" i="2"/>
  <c r="AY63" i="2"/>
  <c r="AY64" i="2"/>
  <c r="AY65" i="2"/>
  <c r="AY66" i="2"/>
  <c r="AY67" i="2"/>
  <c r="AY68" i="2"/>
  <c r="AY69" i="2"/>
  <c r="AY70" i="2"/>
  <c r="AY71" i="2"/>
  <c r="AY72" i="2"/>
  <c r="AY73" i="2"/>
  <c r="AY74" i="2"/>
  <c r="AY75" i="2"/>
  <c r="AY76" i="2"/>
  <c r="AY77" i="2"/>
  <c r="AY78" i="2"/>
  <c r="AY79" i="2"/>
  <c r="AY80" i="2"/>
  <c r="AY81" i="2"/>
  <c r="AY82" i="2"/>
  <c r="AY83" i="2"/>
  <c r="AY84" i="2"/>
  <c r="AY85" i="2"/>
  <c r="AY86" i="2"/>
  <c r="AY87" i="2"/>
  <c r="AY88" i="2"/>
  <c r="AY89" i="2"/>
  <c r="AY90" i="2"/>
  <c r="AY91" i="2"/>
  <c r="AY92" i="2"/>
  <c r="AY93" i="2"/>
  <c r="AY94" i="2"/>
  <c r="AY95" i="2"/>
  <c r="AY96" i="2"/>
  <c r="AY97" i="2"/>
  <c r="AY98" i="2"/>
  <c r="AY99" i="2"/>
  <c r="AY100" i="2"/>
  <c r="AY101" i="2"/>
  <c r="AY102" i="2"/>
  <c r="AY103" i="2"/>
  <c r="AY104" i="2"/>
  <c r="AY105" i="2"/>
  <c r="AY106" i="2"/>
  <c r="AY107" i="2"/>
  <c r="AY108" i="2"/>
  <c r="AY109" i="2"/>
  <c r="AY110" i="2"/>
  <c r="AY111" i="2"/>
  <c r="AY112" i="2"/>
  <c r="AY113" i="2"/>
  <c r="AY114" i="2"/>
  <c r="AY115" i="2"/>
  <c r="AY116" i="2"/>
  <c r="AY117" i="2"/>
  <c r="AY118" i="2"/>
  <c r="AY119" i="2"/>
  <c r="AY120" i="2"/>
  <c r="AY121" i="2"/>
  <c r="AY122" i="2"/>
  <c r="AY123" i="2"/>
  <c r="AY124" i="2"/>
  <c r="AY125" i="2"/>
  <c r="AY126" i="2"/>
  <c r="AY127" i="2"/>
  <c r="AY128" i="2"/>
  <c r="AY129" i="2"/>
  <c r="AY130" i="2"/>
  <c r="AY131" i="2"/>
  <c r="AY132" i="2"/>
  <c r="AY133" i="2"/>
  <c r="AY134" i="2"/>
  <c r="AY4" i="2"/>
  <c r="AX5" i="2"/>
  <c r="AX6" i="2"/>
  <c r="AX7" i="2"/>
  <c r="AX8" i="2"/>
  <c r="AX9" i="2"/>
  <c r="AX10" i="2"/>
  <c r="AX11" i="2"/>
  <c r="AX12" i="2"/>
  <c r="AX13" i="2"/>
  <c r="AX14" i="2"/>
  <c r="AX15" i="2"/>
  <c r="AX16" i="2"/>
  <c r="AX17" i="2"/>
  <c r="AX18" i="2"/>
  <c r="AX19" i="2"/>
  <c r="AX20" i="2"/>
  <c r="AX21" i="2"/>
  <c r="AX22" i="2"/>
  <c r="AX23" i="2"/>
  <c r="AX24" i="2"/>
  <c r="AX25" i="2"/>
  <c r="AX26" i="2"/>
  <c r="AX27" i="2"/>
  <c r="AX28" i="2"/>
  <c r="AX29" i="2"/>
  <c r="AX30" i="2"/>
  <c r="AX31" i="2"/>
  <c r="AX32" i="2"/>
  <c r="AX33" i="2"/>
  <c r="AX34" i="2"/>
  <c r="AX35" i="2"/>
  <c r="AX36" i="2"/>
  <c r="AX37" i="2"/>
  <c r="AX38" i="2"/>
  <c r="AX39" i="2"/>
  <c r="AX40" i="2"/>
  <c r="AX41" i="2"/>
  <c r="AX42" i="2"/>
  <c r="AX43" i="2"/>
  <c r="AX44" i="2"/>
  <c r="AX45" i="2"/>
  <c r="AX46" i="2"/>
  <c r="AX47" i="2"/>
  <c r="AX48" i="2"/>
  <c r="AX49" i="2"/>
  <c r="AX50" i="2"/>
  <c r="AX51" i="2"/>
  <c r="AX52" i="2"/>
  <c r="AX53" i="2"/>
  <c r="AX54" i="2"/>
  <c r="AX55" i="2"/>
  <c r="AX56" i="2"/>
  <c r="AX57" i="2"/>
  <c r="AX58" i="2"/>
  <c r="AX59" i="2"/>
  <c r="AX60" i="2"/>
  <c r="AX61" i="2"/>
  <c r="AX62" i="2"/>
  <c r="AX63" i="2"/>
  <c r="AX64" i="2"/>
  <c r="AX65" i="2"/>
  <c r="AX66" i="2"/>
  <c r="AX67" i="2"/>
  <c r="AX68" i="2"/>
  <c r="AX69" i="2"/>
  <c r="AX70" i="2"/>
  <c r="AX71" i="2"/>
  <c r="AX72" i="2"/>
  <c r="AX73" i="2"/>
  <c r="AX74" i="2"/>
  <c r="AX75" i="2"/>
  <c r="AX76" i="2"/>
  <c r="AX77" i="2"/>
  <c r="AX78" i="2"/>
  <c r="AX79" i="2"/>
  <c r="AX80" i="2"/>
  <c r="AX81" i="2"/>
  <c r="AX82" i="2"/>
  <c r="AX83" i="2"/>
  <c r="AX84" i="2"/>
  <c r="AX85" i="2"/>
  <c r="AX86" i="2"/>
  <c r="AX87" i="2"/>
  <c r="AX88" i="2"/>
  <c r="AX89" i="2"/>
  <c r="AX90" i="2"/>
  <c r="AX91" i="2"/>
  <c r="AX92" i="2"/>
  <c r="AX93" i="2"/>
  <c r="AX94" i="2"/>
  <c r="AX95" i="2"/>
  <c r="AX96" i="2"/>
  <c r="AX97" i="2"/>
  <c r="AX98" i="2"/>
  <c r="AX99" i="2"/>
  <c r="AX100" i="2"/>
  <c r="AX101" i="2"/>
  <c r="AX102" i="2"/>
  <c r="AX103" i="2"/>
  <c r="AX104" i="2"/>
  <c r="AX105" i="2"/>
  <c r="AX106" i="2"/>
  <c r="AX107" i="2"/>
  <c r="AX108" i="2"/>
  <c r="AX109" i="2"/>
  <c r="AX110" i="2"/>
  <c r="AX111" i="2"/>
  <c r="AX112" i="2"/>
  <c r="AX113" i="2"/>
  <c r="AX114" i="2"/>
  <c r="AX115" i="2"/>
  <c r="AX116" i="2"/>
  <c r="AX117" i="2"/>
  <c r="AX118" i="2"/>
  <c r="AX119" i="2"/>
  <c r="AX120" i="2"/>
  <c r="AX121" i="2"/>
  <c r="AX122" i="2"/>
  <c r="AX123" i="2"/>
  <c r="AX124" i="2"/>
  <c r="AX125" i="2"/>
  <c r="AX126" i="2"/>
  <c r="AX127" i="2"/>
  <c r="AX128" i="2"/>
  <c r="AX129" i="2"/>
  <c r="AX130" i="2"/>
  <c r="AX131" i="2"/>
  <c r="AX132" i="2"/>
  <c r="AX133" i="2"/>
  <c r="AX134" i="2"/>
  <c r="AX4" i="2"/>
  <c r="M75" i="6"/>
  <c r="M74" i="6" s="1"/>
  <c r="K75" i="6"/>
  <c r="K74" i="6" s="1"/>
  <c r="K41" i="6"/>
  <c r="K36" i="6"/>
  <c r="J36" i="6"/>
  <c r="J32" i="6"/>
  <c r="J31" i="6"/>
  <c r="J30" i="6"/>
  <c r="J29" i="6"/>
  <c r="J28" i="6"/>
  <c r="J26" i="6"/>
  <c r="K26" i="6" s="1"/>
  <c r="J22" i="6"/>
  <c r="J21" i="6"/>
  <c r="J20" i="6"/>
  <c r="J19" i="6"/>
  <c r="J18" i="6"/>
  <c r="J16" i="6"/>
  <c r="K14" i="6"/>
  <c r="K13" i="6"/>
  <c r="K12" i="6"/>
  <c r="K11" i="6"/>
  <c r="K10" i="6"/>
  <c r="J8" i="6"/>
  <c r="C38" i="6"/>
  <c r="D38" i="6" s="1"/>
  <c r="E38" i="6" s="1"/>
  <c r="F38" i="6" s="1"/>
  <c r="S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S128" i="2"/>
  <c r="S129" i="2"/>
  <c r="S130" i="2"/>
  <c r="S131" i="2"/>
  <c r="S132" i="2"/>
  <c r="S133" i="2"/>
  <c r="S134" i="2"/>
  <c r="AW5" i="2"/>
  <c r="AW6" i="2"/>
  <c r="AW7" i="2"/>
  <c r="AW8" i="2"/>
  <c r="AW9" i="2"/>
  <c r="AW10" i="2"/>
  <c r="AW11" i="2"/>
  <c r="AW12" i="2"/>
  <c r="AW13" i="2"/>
  <c r="AW14" i="2"/>
  <c r="AW15" i="2"/>
  <c r="AW16" i="2"/>
  <c r="AW17" i="2"/>
  <c r="AW18" i="2"/>
  <c r="AW19" i="2"/>
  <c r="AW20" i="2"/>
  <c r="AW21" i="2"/>
  <c r="AW22" i="2"/>
  <c r="AW23" i="2"/>
  <c r="AW24" i="2"/>
  <c r="AW25" i="2"/>
  <c r="AW26" i="2"/>
  <c r="AW27" i="2"/>
  <c r="AW28" i="2"/>
  <c r="AW29" i="2"/>
  <c r="AW30" i="2"/>
  <c r="AW31" i="2"/>
  <c r="AW32" i="2"/>
  <c r="AW33" i="2"/>
  <c r="AW34" i="2"/>
  <c r="AW35" i="2"/>
  <c r="AW36" i="2"/>
  <c r="AW37" i="2"/>
  <c r="AW38" i="2"/>
  <c r="AW39" i="2"/>
  <c r="AW40" i="2"/>
  <c r="AW41" i="2"/>
  <c r="AW42" i="2"/>
  <c r="AW43" i="2"/>
  <c r="AW44" i="2"/>
  <c r="AW45" i="2"/>
  <c r="AW46" i="2"/>
  <c r="AW47" i="2"/>
  <c r="AW48" i="2"/>
  <c r="AW49" i="2"/>
  <c r="AW50" i="2"/>
  <c r="AW51" i="2"/>
  <c r="AW52" i="2"/>
  <c r="AW53" i="2"/>
  <c r="AW54" i="2"/>
  <c r="AW55" i="2"/>
  <c r="AW56" i="2"/>
  <c r="AW57" i="2"/>
  <c r="AW58" i="2"/>
  <c r="AW59" i="2"/>
  <c r="AW60" i="2"/>
  <c r="AW61" i="2"/>
  <c r="AW62" i="2"/>
  <c r="AW63" i="2"/>
  <c r="AW64" i="2"/>
  <c r="AW65" i="2"/>
  <c r="AW66" i="2"/>
  <c r="AW67" i="2"/>
  <c r="AW68" i="2"/>
  <c r="AW69" i="2"/>
  <c r="AW70" i="2"/>
  <c r="AW71" i="2"/>
  <c r="AW72" i="2"/>
  <c r="AW73" i="2"/>
  <c r="AW74" i="2"/>
  <c r="AW75" i="2"/>
  <c r="AW76" i="2"/>
  <c r="AW77" i="2"/>
  <c r="AW78" i="2"/>
  <c r="AW79" i="2"/>
  <c r="AW80" i="2"/>
  <c r="AW81" i="2"/>
  <c r="AW82" i="2"/>
  <c r="AW83" i="2"/>
  <c r="AW84" i="2"/>
  <c r="AW85" i="2"/>
  <c r="AW86" i="2"/>
  <c r="AW87" i="2"/>
  <c r="AW88" i="2"/>
  <c r="AW89" i="2"/>
  <c r="AW90" i="2"/>
  <c r="AW91" i="2"/>
  <c r="AW92" i="2"/>
  <c r="AW93" i="2"/>
  <c r="AW94" i="2"/>
  <c r="AW95" i="2"/>
  <c r="AW96" i="2"/>
  <c r="AW97" i="2"/>
  <c r="AW98" i="2"/>
  <c r="AW99" i="2"/>
  <c r="AW100" i="2"/>
  <c r="AW101" i="2"/>
  <c r="AW102" i="2"/>
  <c r="AW103" i="2"/>
  <c r="AW104" i="2"/>
  <c r="AW105" i="2"/>
  <c r="AW106" i="2"/>
  <c r="AW107" i="2"/>
  <c r="AW108" i="2"/>
  <c r="AW109" i="2"/>
  <c r="AW110" i="2"/>
  <c r="AW111" i="2"/>
  <c r="AW112" i="2"/>
  <c r="AW113" i="2"/>
  <c r="AW114" i="2"/>
  <c r="AW115" i="2"/>
  <c r="AW116" i="2"/>
  <c r="AW117" i="2"/>
  <c r="AW118" i="2"/>
  <c r="AW119" i="2"/>
  <c r="AW120" i="2"/>
  <c r="AW121" i="2"/>
  <c r="AW122" i="2"/>
  <c r="AW123" i="2"/>
  <c r="AW124" i="2"/>
  <c r="AW125" i="2"/>
  <c r="AW126" i="2"/>
  <c r="AW127" i="2"/>
  <c r="AW128" i="2"/>
  <c r="AW129" i="2"/>
  <c r="AW130" i="2"/>
  <c r="AW131" i="2"/>
  <c r="AW132" i="2"/>
  <c r="AW133" i="2"/>
  <c r="AW134" i="2"/>
  <c r="AN5" i="2"/>
  <c r="AN6" i="2"/>
  <c r="AN7" i="2"/>
  <c r="AN8" i="2"/>
  <c r="AN9" i="2"/>
  <c r="AN10" i="2"/>
  <c r="AN11" i="2"/>
  <c r="AN12" i="2"/>
  <c r="AN13" i="2"/>
  <c r="AN14" i="2"/>
  <c r="AN15" i="2"/>
  <c r="AN16" i="2"/>
  <c r="AN17" i="2"/>
  <c r="AN18" i="2"/>
  <c r="AN19" i="2"/>
  <c r="AN20" i="2"/>
  <c r="AN21" i="2"/>
  <c r="AN22" i="2"/>
  <c r="AN23" i="2"/>
  <c r="AN24" i="2"/>
  <c r="AN25" i="2"/>
  <c r="AN26" i="2"/>
  <c r="AN27" i="2"/>
  <c r="AN28" i="2"/>
  <c r="AN29" i="2"/>
  <c r="AN30" i="2"/>
  <c r="AN31" i="2"/>
  <c r="AN32" i="2"/>
  <c r="AN33" i="2"/>
  <c r="AN34" i="2"/>
  <c r="AN35" i="2"/>
  <c r="AN36" i="2"/>
  <c r="AN37" i="2"/>
  <c r="AN38" i="2"/>
  <c r="AN39" i="2"/>
  <c r="AN40" i="2"/>
  <c r="AN41" i="2"/>
  <c r="AN42" i="2"/>
  <c r="AN43" i="2"/>
  <c r="AN44" i="2"/>
  <c r="AN45" i="2"/>
  <c r="AN46" i="2"/>
  <c r="AN47" i="2"/>
  <c r="AN48" i="2"/>
  <c r="AN49" i="2"/>
  <c r="AN50" i="2"/>
  <c r="AN51" i="2"/>
  <c r="AN52" i="2"/>
  <c r="AN53" i="2"/>
  <c r="AN54" i="2"/>
  <c r="AN55" i="2"/>
  <c r="AN56" i="2"/>
  <c r="AN57" i="2"/>
  <c r="AN58" i="2"/>
  <c r="AN59" i="2"/>
  <c r="AN60" i="2"/>
  <c r="AN61" i="2"/>
  <c r="AN62" i="2"/>
  <c r="AN63" i="2"/>
  <c r="AN64" i="2"/>
  <c r="AN65" i="2"/>
  <c r="AN66" i="2"/>
  <c r="AN67" i="2"/>
  <c r="AN68" i="2"/>
  <c r="AN69" i="2"/>
  <c r="AN70" i="2"/>
  <c r="AN71" i="2"/>
  <c r="AN72" i="2"/>
  <c r="AN73" i="2"/>
  <c r="AN74" i="2"/>
  <c r="AN75" i="2"/>
  <c r="AN76" i="2"/>
  <c r="AN77" i="2"/>
  <c r="AN78" i="2"/>
  <c r="AN79" i="2"/>
  <c r="AN80" i="2"/>
  <c r="AN81" i="2"/>
  <c r="AN82" i="2"/>
  <c r="AN83" i="2"/>
  <c r="AN84" i="2"/>
  <c r="AN85" i="2"/>
  <c r="AN86" i="2"/>
  <c r="AN87" i="2"/>
  <c r="AN88" i="2"/>
  <c r="AN89" i="2"/>
  <c r="AN90" i="2"/>
  <c r="AN91" i="2"/>
  <c r="AN92" i="2"/>
  <c r="AN93" i="2"/>
  <c r="AN94" i="2"/>
  <c r="AN95" i="2"/>
  <c r="AN96" i="2"/>
  <c r="AN97" i="2"/>
  <c r="AN98" i="2"/>
  <c r="AN99" i="2"/>
  <c r="AN100" i="2"/>
  <c r="AN101" i="2"/>
  <c r="AN102" i="2"/>
  <c r="AN103" i="2"/>
  <c r="AN104" i="2"/>
  <c r="AN105" i="2"/>
  <c r="AN106" i="2"/>
  <c r="AN107" i="2"/>
  <c r="AN108" i="2"/>
  <c r="AN109" i="2"/>
  <c r="AN110" i="2"/>
  <c r="AN111" i="2"/>
  <c r="AN112" i="2"/>
  <c r="AN113" i="2"/>
  <c r="AN114" i="2"/>
  <c r="AN115" i="2"/>
  <c r="AN116" i="2"/>
  <c r="AN117" i="2"/>
  <c r="AN118" i="2"/>
  <c r="AN119" i="2"/>
  <c r="AN120" i="2"/>
  <c r="AN121" i="2"/>
  <c r="AN122" i="2"/>
  <c r="AN123" i="2"/>
  <c r="AN124" i="2"/>
  <c r="AN125" i="2"/>
  <c r="AN126" i="2"/>
  <c r="AN127" i="2"/>
  <c r="AN128" i="2"/>
  <c r="AN129" i="2"/>
  <c r="AN130" i="2"/>
  <c r="AN131" i="2"/>
  <c r="AN132" i="2"/>
  <c r="AN133" i="2"/>
  <c r="AN134" i="2"/>
  <c r="AM5" i="2"/>
  <c r="AM6" i="2"/>
  <c r="AM7" i="2"/>
  <c r="AM8" i="2"/>
  <c r="AM9" i="2"/>
  <c r="AM10" i="2"/>
  <c r="AM11" i="2"/>
  <c r="AM12" i="2"/>
  <c r="AM13" i="2"/>
  <c r="AM14" i="2"/>
  <c r="AM15" i="2"/>
  <c r="AM16" i="2"/>
  <c r="AM17" i="2"/>
  <c r="AM18" i="2"/>
  <c r="AM19" i="2"/>
  <c r="AM20" i="2"/>
  <c r="AM21" i="2"/>
  <c r="AM22" i="2"/>
  <c r="AM23" i="2"/>
  <c r="AM24" i="2"/>
  <c r="AM25" i="2"/>
  <c r="AM26" i="2"/>
  <c r="AM27" i="2"/>
  <c r="AM28" i="2"/>
  <c r="AM29" i="2"/>
  <c r="AM30" i="2"/>
  <c r="AM31" i="2"/>
  <c r="AM32" i="2"/>
  <c r="AM33" i="2"/>
  <c r="AM34" i="2"/>
  <c r="AM35" i="2"/>
  <c r="AM36" i="2"/>
  <c r="AM37" i="2"/>
  <c r="AM38" i="2"/>
  <c r="AM39" i="2"/>
  <c r="AM40" i="2"/>
  <c r="AM41" i="2"/>
  <c r="AM42" i="2"/>
  <c r="AM43" i="2"/>
  <c r="AM44" i="2"/>
  <c r="AM45" i="2"/>
  <c r="AM46" i="2"/>
  <c r="AM47" i="2"/>
  <c r="AM48" i="2"/>
  <c r="AM49" i="2"/>
  <c r="AM50" i="2"/>
  <c r="AM51" i="2"/>
  <c r="AM52" i="2"/>
  <c r="AM53" i="2"/>
  <c r="AM54" i="2"/>
  <c r="AM55" i="2"/>
  <c r="AM56" i="2"/>
  <c r="AM57" i="2"/>
  <c r="AM58" i="2"/>
  <c r="AM59" i="2"/>
  <c r="AM60" i="2"/>
  <c r="AM61" i="2"/>
  <c r="AM62" i="2"/>
  <c r="AM63" i="2"/>
  <c r="AM64" i="2"/>
  <c r="AM65" i="2"/>
  <c r="AM66" i="2"/>
  <c r="AM67" i="2"/>
  <c r="AM68" i="2"/>
  <c r="AM69" i="2"/>
  <c r="AM70" i="2"/>
  <c r="AM71" i="2"/>
  <c r="AM72" i="2"/>
  <c r="AM73" i="2"/>
  <c r="AM74" i="2"/>
  <c r="AM75" i="2"/>
  <c r="AM76" i="2"/>
  <c r="AM77" i="2"/>
  <c r="AM78" i="2"/>
  <c r="AM79" i="2"/>
  <c r="AM80" i="2"/>
  <c r="AM81" i="2"/>
  <c r="AM82" i="2"/>
  <c r="AM83" i="2"/>
  <c r="AM84" i="2"/>
  <c r="AM85" i="2"/>
  <c r="AM86" i="2"/>
  <c r="AM87" i="2"/>
  <c r="AM88" i="2"/>
  <c r="AM89" i="2"/>
  <c r="AM90" i="2"/>
  <c r="AM91" i="2"/>
  <c r="AM92" i="2"/>
  <c r="AM93" i="2"/>
  <c r="AM94" i="2"/>
  <c r="AM95" i="2"/>
  <c r="AM96" i="2"/>
  <c r="AM97" i="2"/>
  <c r="AM98" i="2"/>
  <c r="AM99" i="2"/>
  <c r="AM100" i="2"/>
  <c r="AM101" i="2"/>
  <c r="AM102" i="2"/>
  <c r="AM103" i="2"/>
  <c r="AM104" i="2"/>
  <c r="AM105" i="2"/>
  <c r="AM106" i="2"/>
  <c r="AM107" i="2"/>
  <c r="AM108" i="2"/>
  <c r="AM109" i="2"/>
  <c r="AM110" i="2"/>
  <c r="AM111" i="2"/>
  <c r="AM112" i="2"/>
  <c r="AM113" i="2"/>
  <c r="AM114" i="2"/>
  <c r="AM115" i="2"/>
  <c r="AM116" i="2"/>
  <c r="AM117" i="2"/>
  <c r="AM118" i="2"/>
  <c r="AM119" i="2"/>
  <c r="AM120" i="2"/>
  <c r="AM121" i="2"/>
  <c r="AM122" i="2"/>
  <c r="AM123" i="2"/>
  <c r="AM124" i="2"/>
  <c r="AM125" i="2"/>
  <c r="AM126" i="2"/>
  <c r="AM127" i="2"/>
  <c r="AM128" i="2"/>
  <c r="AM129" i="2"/>
  <c r="AM130" i="2"/>
  <c r="AM131" i="2"/>
  <c r="AM132" i="2"/>
  <c r="AM133" i="2"/>
  <c r="AM134" i="2"/>
  <c r="N65" i="2"/>
  <c r="O65" i="2" s="1"/>
  <c r="AK65" i="2"/>
  <c r="N66" i="2"/>
  <c r="O66" i="2"/>
  <c r="AK66" i="2"/>
  <c r="N67" i="2"/>
  <c r="O67" i="2" s="1"/>
  <c r="AK67" i="2"/>
  <c r="N68" i="2"/>
  <c r="O68" i="2" s="1"/>
  <c r="AK68" i="2"/>
  <c r="N69" i="2"/>
  <c r="O69" i="2" s="1"/>
  <c r="AK69" i="2"/>
  <c r="N70" i="2"/>
  <c r="O70" i="2" s="1"/>
  <c r="AK70" i="2"/>
  <c r="N71" i="2"/>
  <c r="O71" i="2" s="1"/>
  <c r="AK71" i="2"/>
  <c r="N72" i="2"/>
  <c r="O72" i="2" s="1"/>
  <c r="AK72" i="2"/>
  <c r="N73" i="2"/>
  <c r="O73" i="2" s="1"/>
  <c r="AK73" i="2"/>
  <c r="N74" i="2"/>
  <c r="O74" i="2" s="1"/>
  <c r="AK74" i="2"/>
  <c r="N75" i="2"/>
  <c r="O75" i="2" s="1"/>
  <c r="AK75" i="2"/>
  <c r="N76" i="2"/>
  <c r="O76" i="2" s="1"/>
  <c r="AK76" i="2"/>
  <c r="N77" i="2"/>
  <c r="O77" i="2" s="1"/>
  <c r="AK77" i="2"/>
  <c r="N78" i="2"/>
  <c r="O78" i="2" s="1"/>
  <c r="AK78" i="2"/>
  <c r="N79" i="2"/>
  <c r="O79" i="2"/>
  <c r="AK79" i="2"/>
  <c r="N80" i="2"/>
  <c r="O80" i="2" s="1"/>
  <c r="AK80" i="2"/>
  <c r="N81" i="2"/>
  <c r="O81" i="2" s="1"/>
  <c r="AK81" i="2"/>
  <c r="N82" i="2"/>
  <c r="O82" i="2" s="1"/>
  <c r="AK82" i="2"/>
  <c r="N83" i="2"/>
  <c r="O83" i="2" s="1"/>
  <c r="AK83" i="2"/>
  <c r="N84" i="2"/>
  <c r="O84" i="2" s="1"/>
  <c r="AK84" i="2"/>
  <c r="N85" i="2"/>
  <c r="O85" i="2"/>
  <c r="AK85" i="2"/>
  <c r="N86" i="2"/>
  <c r="O86" i="2" s="1"/>
  <c r="AK86" i="2"/>
  <c r="N87" i="2"/>
  <c r="O87" i="2" s="1"/>
  <c r="AK87" i="2"/>
  <c r="N88" i="2"/>
  <c r="O88" i="2" s="1"/>
  <c r="AK88" i="2"/>
  <c r="N89" i="2"/>
  <c r="O89" i="2" s="1"/>
  <c r="AK89" i="2"/>
  <c r="N90" i="2"/>
  <c r="O90" i="2" s="1"/>
  <c r="AK90" i="2"/>
  <c r="N91" i="2"/>
  <c r="O91" i="2" s="1"/>
  <c r="AK91" i="2"/>
  <c r="N92" i="2"/>
  <c r="O92" i="2"/>
  <c r="AK92" i="2"/>
  <c r="N93" i="2"/>
  <c r="O93" i="2" s="1"/>
  <c r="AK93" i="2"/>
  <c r="N94" i="2"/>
  <c r="O94" i="2" s="1"/>
  <c r="AK94" i="2"/>
  <c r="N95" i="2"/>
  <c r="O95" i="2" s="1"/>
  <c r="AK95" i="2"/>
  <c r="N96" i="2"/>
  <c r="O96" i="2" s="1"/>
  <c r="AK96" i="2"/>
  <c r="N97" i="2"/>
  <c r="O97" i="2" s="1"/>
  <c r="AK97" i="2"/>
  <c r="N98" i="2"/>
  <c r="O98" i="2" s="1"/>
  <c r="AK98" i="2"/>
  <c r="N99" i="2"/>
  <c r="O99" i="2" s="1"/>
  <c r="AK99" i="2"/>
  <c r="N100" i="2"/>
  <c r="O100" i="2" s="1"/>
  <c r="AK100" i="2"/>
  <c r="N101" i="2"/>
  <c r="O101" i="2"/>
  <c r="AK101" i="2"/>
  <c r="N102" i="2"/>
  <c r="O102" i="2" s="1"/>
  <c r="AK102" i="2"/>
  <c r="N103" i="2"/>
  <c r="O103" i="2" s="1"/>
  <c r="AK103" i="2"/>
  <c r="N104" i="2"/>
  <c r="O104" i="2" s="1"/>
  <c r="AK104" i="2"/>
  <c r="N105" i="2"/>
  <c r="O105" i="2" s="1"/>
  <c r="AK105" i="2"/>
  <c r="N106" i="2"/>
  <c r="O106" i="2" s="1"/>
  <c r="AK106" i="2"/>
  <c r="N107" i="2"/>
  <c r="O107" i="2" s="1"/>
  <c r="AK107" i="2"/>
  <c r="N108" i="2"/>
  <c r="O108" i="2" s="1"/>
  <c r="AK108" i="2"/>
  <c r="N109" i="2"/>
  <c r="O109" i="2" s="1"/>
  <c r="AK109" i="2"/>
  <c r="N110" i="2"/>
  <c r="O110" i="2" s="1"/>
  <c r="AK110" i="2"/>
  <c r="N111" i="2"/>
  <c r="O111" i="2"/>
  <c r="AK111" i="2"/>
  <c r="N112" i="2"/>
  <c r="O112" i="2" s="1"/>
  <c r="AK112" i="2"/>
  <c r="N113" i="2"/>
  <c r="O113" i="2" s="1"/>
  <c r="AK113" i="2"/>
  <c r="N114" i="2"/>
  <c r="O114" i="2" s="1"/>
  <c r="AK114" i="2"/>
  <c r="N115" i="2"/>
  <c r="O115" i="2" s="1"/>
  <c r="AK115" i="2"/>
  <c r="N116" i="2"/>
  <c r="O116" i="2" s="1"/>
  <c r="AK116" i="2"/>
  <c r="N117" i="2"/>
  <c r="O117" i="2"/>
  <c r="AK117" i="2"/>
  <c r="N118" i="2"/>
  <c r="O118" i="2" s="1"/>
  <c r="AK118" i="2"/>
  <c r="N119" i="2"/>
  <c r="O119" i="2" s="1"/>
  <c r="AK119" i="2"/>
  <c r="N120" i="2"/>
  <c r="O120" i="2" s="1"/>
  <c r="AK120" i="2"/>
  <c r="N121" i="2"/>
  <c r="O121" i="2" s="1"/>
  <c r="AK121" i="2"/>
  <c r="N122" i="2"/>
  <c r="O122" i="2" s="1"/>
  <c r="AK122" i="2"/>
  <c r="N123" i="2"/>
  <c r="O123" i="2" s="1"/>
  <c r="AK123" i="2"/>
  <c r="N124" i="2"/>
  <c r="O124" i="2"/>
  <c r="AK124" i="2"/>
  <c r="N125" i="2"/>
  <c r="O125" i="2" s="1"/>
  <c r="AK125" i="2"/>
  <c r="N126" i="2"/>
  <c r="O126" i="2" s="1"/>
  <c r="AK126" i="2"/>
  <c r="N127" i="2"/>
  <c r="O127" i="2" s="1"/>
  <c r="AK127" i="2"/>
  <c r="N128" i="2"/>
  <c r="O128" i="2" s="1"/>
  <c r="AK128" i="2"/>
  <c r="N129" i="2"/>
  <c r="O129" i="2" s="1"/>
  <c r="AK129" i="2"/>
  <c r="N130" i="2"/>
  <c r="O130" i="2" s="1"/>
  <c r="AK130" i="2"/>
  <c r="N131" i="2"/>
  <c r="O131" i="2" s="1"/>
  <c r="AK131" i="2"/>
  <c r="N132" i="2"/>
  <c r="O132" i="2" s="1"/>
  <c r="AK132" i="2"/>
  <c r="N133" i="2"/>
  <c r="O133" i="2" s="1"/>
  <c r="AK133" i="2"/>
  <c r="N134" i="2"/>
  <c r="O134" i="2" s="1"/>
  <c r="AK134" i="2"/>
  <c r="AK64" i="2"/>
  <c r="O29" i="2"/>
  <c r="N7" i="2"/>
  <c r="O7" i="2" s="1"/>
  <c r="N8" i="2"/>
  <c r="O8" i="2" s="1"/>
  <c r="N9" i="2"/>
  <c r="O9" i="2" s="1"/>
  <c r="N10" i="2"/>
  <c r="O10" i="2" s="1"/>
  <c r="N11" i="2"/>
  <c r="O11" i="2" s="1"/>
  <c r="N12" i="2"/>
  <c r="O12" i="2" s="1"/>
  <c r="N13" i="2"/>
  <c r="O13" i="2" s="1"/>
  <c r="N14" i="2"/>
  <c r="O14" i="2" s="1"/>
  <c r="N15" i="2"/>
  <c r="O15" i="2" s="1"/>
  <c r="N16" i="2"/>
  <c r="O16" i="2" s="1"/>
  <c r="N17" i="2"/>
  <c r="O17" i="2" s="1"/>
  <c r="N18" i="2"/>
  <c r="O18" i="2" s="1"/>
  <c r="N19" i="2"/>
  <c r="O19" i="2" s="1"/>
  <c r="N20" i="2"/>
  <c r="O20" i="2" s="1"/>
  <c r="N21" i="2"/>
  <c r="O21" i="2" s="1"/>
  <c r="N22" i="2"/>
  <c r="O22" i="2" s="1"/>
  <c r="N23" i="2"/>
  <c r="O23" i="2" s="1"/>
  <c r="N24" i="2"/>
  <c r="O24" i="2" s="1"/>
  <c r="N25" i="2"/>
  <c r="O25" i="2" s="1"/>
  <c r="N26" i="2"/>
  <c r="O26" i="2" s="1"/>
  <c r="N27" i="2"/>
  <c r="O27" i="2" s="1"/>
  <c r="N28" i="2"/>
  <c r="O28" i="2" s="1"/>
  <c r="N29" i="2"/>
  <c r="N30" i="2"/>
  <c r="O30" i="2" s="1"/>
  <c r="N31" i="2"/>
  <c r="O31" i="2" s="1"/>
  <c r="N32" i="2"/>
  <c r="O32" i="2" s="1"/>
  <c r="N33" i="2"/>
  <c r="O33" i="2" s="1"/>
  <c r="N34" i="2"/>
  <c r="O34" i="2" s="1"/>
  <c r="N35" i="2"/>
  <c r="O35" i="2" s="1"/>
  <c r="N36" i="2"/>
  <c r="O36" i="2" s="1"/>
  <c r="N37" i="2"/>
  <c r="O37" i="2" s="1"/>
  <c r="N38" i="2"/>
  <c r="O38" i="2" s="1"/>
  <c r="N39" i="2"/>
  <c r="O39" i="2" s="1"/>
  <c r="N40" i="2"/>
  <c r="O40" i="2" s="1"/>
  <c r="N41" i="2"/>
  <c r="O41" i="2" s="1"/>
  <c r="N42" i="2"/>
  <c r="O42" i="2" s="1"/>
  <c r="N43" i="2"/>
  <c r="O43" i="2" s="1"/>
  <c r="N44" i="2"/>
  <c r="O44" i="2" s="1"/>
  <c r="N45" i="2"/>
  <c r="O45" i="2" s="1"/>
  <c r="N46" i="2"/>
  <c r="O46" i="2" s="1"/>
  <c r="N47" i="2"/>
  <c r="O47" i="2" s="1"/>
  <c r="N48" i="2"/>
  <c r="O48" i="2" s="1"/>
  <c r="N49" i="2"/>
  <c r="O49" i="2" s="1"/>
  <c r="N50" i="2"/>
  <c r="O50" i="2" s="1"/>
  <c r="N51" i="2"/>
  <c r="O51" i="2" s="1"/>
  <c r="N52" i="2"/>
  <c r="O52" i="2" s="1"/>
  <c r="N53" i="2"/>
  <c r="O53" i="2" s="1"/>
  <c r="N54" i="2"/>
  <c r="O54" i="2" s="1"/>
  <c r="N55" i="2"/>
  <c r="O55" i="2" s="1"/>
  <c r="N56" i="2"/>
  <c r="O56" i="2" s="1"/>
  <c r="N57" i="2"/>
  <c r="O57" i="2" s="1"/>
  <c r="N58" i="2"/>
  <c r="O58" i="2" s="1"/>
  <c r="N59" i="2"/>
  <c r="O59" i="2" s="1"/>
  <c r="N60" i="2"/>
  <c r="O60" i="2" s="1"/>
  <c r="N61" i="2"/>
  <c r="O61" i="2" s="1"/>
  <c r="N62" i="2"/>
  <c r="O62" i="2" s="1"/>
  <c r="N63" i="2"/>
  <c r="O63" i="2" s="1"/>
  <c r="N64" i="2"/>
  <c r="O64" i="2" s="1"/>
  <c r="N6" i="2"/>
  <c r="V4" i="2" l="1"/>
  <c r="C20" i="6"/>
  <c r="D20" i="6" s="1"/>
  <c r="E20" i="6" s="1"/>
  <c r="F20" i="6" s="1"/>
  <c r="K29" i="6"/>
  <c r="C22" i="6"/>
  <c r="D22" i="6" s="1"/>
  <c r="E22" i="6" s="1"/>
  <c r="F22" i="6" s="1"/>
  <c r="K28" i="6"/>
  <c r="K32" i="6"/>
  <c r="K39" i="6"/>
  <c r="C19" i="6"/>
  <c r="D19" i="6" s="1"/>
  <c r="E19" i="6" s="1"/>
  <c r="F19" i="6" s="1"/>
  <c r="C29" i="6"/>
  <c r="D29" i="6" s="1"/>
  <c r="E29" i="6" s="1"/>
  <c r="F29" i="6" s="1"/>
  <c r="C33" i="6"/>
  <c r="D33" i="6" s="1"/>
  <c r="E33" i="6" s="1"/>
  <c r="F33" i="6" s="1"/>
  <c r="C40" i="6"/>
  <c r="D40" i="6" s="1"/>
  <c r="E40" i="6" s="1"/>
  <c r="F40" i="6" s="1"/>
  <c r="C10" i="6"/>
  <c r="D10" i="6" s="1"/>
  <c r="E10" i="6" s="1"/>
  <c r="F10" i="6" s="1"/>
  <c r="K31" i="6"/>
  <c r="C21" i="6"/>
  <c r="D21" i="6" s="1"/>
  <c r="E21" i="6" s="1"/>
  <c r="F21" i="6" s="1"/>
  <c r="C28" i="6"/>
  <c r="D28" i="6" s="1"/>
  <c r="C32" i="6"/>
  <c r="D32" i="6" s="1"/>
  <c r="E32" i="6" s="1"/>
  <c r="F32" i="6" s="1"/>
  <c r="K38" i="6"/>
  <c r="C12" i="6"/>
  <c r="D12" i="6" s="1"/>
  <c r="E12" i="6" s="1"/>
  <c r="F12" i="6" s="1"/>
  <c r="C18" i="6"/>
  <c r="D18" i="6" s="1"/>
  <c r="E18" i="6" s="1"/>
  <c r="F18" i="6" s="1"/>
  <c r="K30" i="6"/>
  <c r="C39" i="6"/>
  <c r="D39" i="6" s="1"/>
  <c r="E39" i="6" s="1"/>
  <c r="F39" i="6" s="1"/>
  <c r="C23" i="6"/>
  <c r="D23" i="6" s="1"/>
  <c r="E23" i="6" s="1"/>
  <c r="F23" i="6" s="1"/>
  <c r="C31" i="6"/>
  <c r="D31" i="6" s="1"/>
  <c r="E31" i="6" s="1"/>
  <c r="F31" i="6" s="1"/>
  <c r="K40" i="6"/>
  <c r="C11" i="6"/>
  <c r="D11" i="6" s="1"/>
  <c r="E11" i="6" s="1"/>
  <c r="F11" i="6" s="1"/>
  <c r="C30" i="6"/>
  <c r="D30" i="6" s="1"/>
  <c r="E30" i="6" s="1"/>
  <c r="F30" i="6" s="1"/>
  <c r="AK7" i="2"/>
  <c r="AK8" i="2"/>
  <c r="AK9" i="2"/>
  <c r="AK10" i="2"/>
  <c r="AK11" i="2"/>
  <c r="AK12" i="2"/>
  <c r="AK13" i="2"/>
  <c r="AK14" i="2"/>
  <c r="AK15" i="2"/>
  <c r="AK16" i="2"/>
  <c r="AK17" i="2"/>
  <c r="AK18" i="2"/>
  <c r="AK19" i="2"/>
  <c r="AK20" i="2"/>
  <c r="AK21" i="2"/>
  <c r="AK22" i="2"/>
  <c r="AK23" i="2"/>
  <c r="AK24" i="2"/>
  <c r="AK25" i="2"/>
  <c r="AK26" i="2"/>
  <c r="AK27" i="2"/>
  <c r="AK28" i="2"/>
  <c r="AK29" i="2"/>
  <c r="AK30" i="2"/>
  <c r="AK31" i="2"/>
  <c r="AK32" i="2"/>
  <c r="AK33" i="2"/>
  <c r="AK34" i="2"/>
  <c r="AK35" i="2"/>
  <c r="AK36" i="2"/>
  <c r="AK37" i="2"/>
  <c r="AK38" i="2"/>
  <c r="AK39" i="2"/>
  <c r="AK40" i="2"/>
  <c r="AK41" i="2"/>
  <c r="AK42" i="2"/>
  <c r="AK43" i="2"/>
  <c r="AK44" i="2"/>
  <c r="AK45" i="2"/>
  <c r="AK46" i="2"/>
  <c r="AK47" i="2"/>
  <c r="AK48" i="2"/>
  <c r="AK49" i="2"/>
  <c r="AK50" i="2"/>
  <c r="AK51" i="2"/>
  <c r="AK52" i="2"/>
  <c r="AK53" i="2"/>
  <c r="AK54" i="2"/>
  <c r="AK55" i="2"/>
  <c r="AK56" i="2"/>
  <c r="AK57" i="2"/>
  <c r="AK58" i="2"/>
  <c r="AK59" i="2"/>
  <c r="AK60" i="2"/>
  <c r="AK61" i="2"/>
  <c r="AK62" i="2"/>
  <c r="AK63" i="2"/>
  <c r="O6" i="2"/>
  <c r="N5" i="2"/>
  <c r="O5" i="2" s="1"/>
  <c r="N4" i="2"/>
  <c r="O4" i="2" s="1"/>
  <c r="AW4" i="2"/>
  <c r="C30" i="5"/>
  <c r="J8" i="5"/>
  <c r="K8" i="5" s="1"/>
  <c r="K10" i="5"/>
  <c r="K11" i="5"/>
  <c r="K12" i="5"/>
  <c r="K13" i="5"/>
  <c r="K14" i="5"/>
  <c r="J16" i="5"/>
  <c r="K16" i="5"/>
  <c r="J18" i="5"/>
  <c r="J19" i="5"/>
  <c r="J20" i="5"/>
  <c r="J21" i="5"/>
  <c r="J22" i="5"/>
  <c r="J26" i="5"/>
  <c r="K26" i="5" s="1"/>
  <c r="J28" i="5"/>
  <c r="J29" i="5"/>
  <c r="J30" i="5"/>
  <c r="J31" i="5"/>
  <c r="J32" i="5"/>
  <c r="J36" i="5"/>
  <c r="K36" i="5"/>
  <c r="K39" i="5"/>
  <c r="K40" i="5"/>
  <c r="K41" i="5"/>
  <c r="M74" i="5"/>
  <c r="K75" i="5"/>
  <c r="K28" i="5" s="1"/>
  <c r="M75" i="5"/>
  <c r="K38" i="5" s="1"/>
  <c r="E28" i="6" l="1"/>
  <c r="F28" i="6" s="1"/>
  <c r="J59" i="6" s="1"/>
  <c r="J60" i="6" s="1"/>
  <c r="J58" i="6"/>
  <c r="C31" i="5"/>
  <c r="D31" i="5" s="1"/>
  <c r="E31" i="5" s="1"/>
  <c r="F31" i="5" s="1"/>
  <c r="C20" i="5"/>
  <c r="D20" i="5" s="1"/>
  <c r="E20" i="5" s="1"/>
  <c r="F20" i="5" s="1"/>
  <c r="C11" i="5"/>
  <c r="D11" i="5" s="1"/>
  <c r="E11" i="5" s="1"/>
  <c r="F11" i="5" s="1"/>
  <c r="AN4" i="2"/>
  <c r="AK5" i="2"/>
  <c r="D30" i="5"/>
  <c r="E30" i="5" s="1"/>
  <c r="F30" i="5" s="1"/>
  <c r="K29" i="5"/>
  <c r="C23" i="5"/>
  <c r="D23" i="5" s="1"/>
  <c r="E23" i="5" s="1"/>
  <c r="F23" i="5" s="1"/>
  <c r="K74" i="5"/>
  <c r="C39" i="5"/>
  <c r="C32" i="5"/>
  <c r="D32" i="5" s="1"/>
  <c r="E32" i="5" s="1"/>
  <c r="F32" i="5" s="1"/>
  <c r="C28" i="5"/>
  <c r="C21" i="5"/>
  <c r="D21" i="5" s="1"/>
  <c r="E21" i="5" s="1"/>
  <c r="F21" i="5" s="1"/>
  <c r="C12" i="5"/>
  <c r="D12" i="5" s="1"/>
  <c r="E12" i="5" s="1"/>
  <c r="F12" i="5" s="1"/>
  <c r="K31" i="5"/>
  <c r="K30" i="5"/>
  <c r="C18" i="5"/>
  <c r="D18" i="5" s="1"/>
  <c r="E18" i="5" s="1"/>
  <c r="F18" i="5" s="1"/>
  <c r="C40" i="5"/>
  <c r="C33" i="5"/>
  <c r="D33" i="5" s="1"/>
  <c r="E33" i="5" s="1"/>
  <c r="F33" i="5" s="1"/>
  <c r="C29" i="5"/>
  <c r="C19" i="5"/>
  <c r="D19" i="5" s="1"/>
  <c r="E19" i="5" s="1"/>
  <c r="F19" i="5" s="1"/>
  <c r="C10" i="5"/>
  <c r="D10" i="5" s="1"/>
  <c r="E10" i="5" s="1"/>
  <c r="F10" i="5" s="1"/>
  <c r="K32" i="5"/>
  <c r="C22" i="5"/>
  <c r="D22" i="5" s="1"/>
  <c r="E22" i="5" s="1"/>
  <c r="F22" i="5" s="1"/>
  <c r="C38" i="5"/>
  <c r="D28" i="5" l="1"/>
  <c r="D40" i="5"/>
  <c r="E40" i="5" s="1"/>
  <c r="F40" i="5" s="1"/>
  <c r="D29" i="5"/>
  <c r="E29" i="5" s="1"/>
  <c r="F29" i="5" s="1"/>
  <c r="D39" i="5"/>
  <c r="E39" i="5" s="1"/>
  <c r="F39" i="5" s="1"/>
  <c r="D38" i="5"/>
  <c r="E38" i="5" s="1"/>
  <c r="F38" i="5" s="1"/>
  <c r="J58" i="5" l="1"/>
  <c r="E28" i="5"/>
  <c r="F28" i="5" s="1"/>
  <c r="J59" i="5" s="1"/>
  <c r="J60" i="5" s="1"/>
  <c r="S4" i="2" l="1"/>
  <c r="C11" i="4"/>
  <c r="D11" i="4" s="1"/>
  <c r="J8" i="4"/>
  <c r="K10" i="4"/>
  <c r="K11" i="4"/>
  <c r="K12" i="4"/>
  <c r="K13" i="4"/>
  <c r="K14" i="4"/>
  <c r="J16" i="4"/>
  <c r="J18" i="4"/>
  <c r="J19" i="4"/>
  <c r="J20" i="4"/>
  <c r="J21" i="4"/>
  <c r="J22" i="4"/>
  <c r="J26" i="4"/>
  <c r="K26" i="4"/>
  <c r="J28" i="4"/>
  <c r="J29" i="4"/>
  <c r="J30" i="4"/>
  <c r="J31" i="4"/>
  <c r="J32" i="4"/>
  <c r="J36" i="4"/>
  <c r="K36" i="4" s="1"/>
  <c r="K75" i="4"/>
  <c r="K31" i="4" s="1"/>
  <c r="M75" i="4"/>
  <c r="K38" i="4" s="1"/>
  <c r="E11" i="4" l="1"/>
  <c r="F11" i="4" s="1"/>
  <c r="K41" i="4"/>
  <c r="K29" i="4"/>
  <c r="C20" i="4"/>
  <c r="D20" i="4" s="1"/>
  <c r="E20" i="4" s="1"/>
  <c r="F20" i="4" s="1"/>
  <c r="K32" i="4"/>
  <c r="K28" i="4"/>
  <c r="C22" i="4"/>
  <c r="D22" i="4" s="1"/>
  <c r="E22" i="4" s="1"/>
  <c r="F22" i="4" s="1"/>
  <c r="M74" i="4"/>
  <c r="K40" i="4"/>
  <c r="C31" i="4"/>
  <c r="D31" i="4" s="1"/>
  <c r="E31" i="4" s="1"/>
  <c r="F31" i="4" s="1"/>
  <c r="C23" i="4"/>
  <c r="D23" i="4" s="1"/>
  <c r="E23" i="4" s="1"/>
  <c r="F23" i="4" s="1"/>
  <c r="K74" i="4"/>
  <c r="C39" i="4"/>
  <c r="K30" i="4"/>
  <c r="C18" i="4"/>
  <c r="D18" i="4" s="1"/>
  <c r="E18" i="4" s="1"/>
  <c r="F18" i="4" s="1"/>
  <c r="C12" i="4"/>
  <c r="D12" i="4" s="1"/>
  <c r="E12" i="4" s="1"/>
  <c r="F12" i="4" s="1"/>
  <c r="K39" i="4"/>
  <c r="C32" i="4"/>
  <c r="D32" i="4" s="1"/>
  <c r="E32" i="4" s="1"/>
  <c r="F32" i="4" s="1"/>
  <c r="C28" i="4"/>
  <c r="D28" i="4" s="1"/>
  <c r="C21" i="4"/>
  <c r="D21" i="4" s="1"/>
  <c r="E21" i="4" s="1"/>
  <c r="F21" i="4" s="1"/>
  <c r="C10" i="4"/>
  <c r="D10" i="4" s="1"/>
  <c r="E10" i="4" s="1"/>
  <c r="F10" i="4" s="1"/>
  <c r="C40" i="4"/>
  <c r="D40" i="4" s="1"/>
  <c r="E40" i="4" s="1"/>
  <c r="F40" i="4" s="1"/>
  <c r="C33" i="4"/>
  <c r="D33" i="4" s="1"/>
  <c r="E33" i="4" s="1"/>
  <c r="F33" i="4" s="1"/>
  <c r="C29" i="4"/>
  <c r="D29" i="4" s="1"/>
  <c r="E29" i="4" s="1"/>
  <c r="F29" i="4" s="1"/>
  <c r="C19" i="4"/>
  <c r="D19" i="4" s="1"/>
  <c r="E19" i="4" s="1"/>
  <c r="F19" i="4" s="1"/>
  <c r="C38" i="4"/>
  <c r="D38" i="4" s="1"/>
  <c r="E38" i="4" s="1"/>
  <c r="F38" i="4" s="1"/>
  <c r="C30" i="4"/>
  <c r="AJ4" i="2" s="1"/>
  <c r="D39" i="4" l="1"/>
  <c r="E39" i="4" s="1"/>
  <c r="F39" i="4" s="1"/>
  <c r="AK6" i="2"/>
  <c r="D30" i="4"/>
  <c r="E30" i="4" s="1"/>
  <c r="F30" i="4" s="1"/>
  <c r="J58" i="4"/>
  <c r="E28" i="4"/>
  <c r="F28" i="4" s="1"/>
  <c r="J59" i="4" s="1"/>
  <c r="J60" i="4" s="1"/>
  <c r="AK4" i="2" l="1"/>
  <c r="AM4" i="2" s="1"/>
</calcChain>
</file>

<file path=xl/sharedStrings.xml><?xml version="1.0" encoding="utf-8"?>
<sst xmlns="http://schemas.openxmlformats.org/spreadsheetml/2006/main" count="357" uniqueCount="134">
  <si>
    <t>Electricity &amp; Gas</t>
  </si>
  <si>
    <t>Yes</t>
  </si>
  <si>
    <t>Renter's Insurance</t>
  </si>
  <si>
    <t>No</t>
  </si>
  <si>
    <t>Tenant Name</t>
  </si>
  <si>
    <t>Family Size</t>
  </si>
  <si>
    <t>Current Household Income*</t>
  </si>
  <si>
    <t>Unit Type (BRs)</t>
  </si>
  <si>
    <t xml:space="preserve">Current Contract Rent </t>
  </si>
  <si>
    <t xml:space="preserve">Reporting Period: </t>
  </si>
  <si>
    <t xml:space="preserve">Project Name: </t>
  </si>
  <si>
    <t>Max Household Income**</t>
  </si>
  <si>
    <t>Unit Number</t>
  </si>
  <si>
    <t>Field Name</t>
  </si>
  <si>
    <t>Description</t>
  </si>
  <si>
    <t>Current Household Income</t>
  </si>
  <si>
    <t>This amount should match the resident reported amount on pages one and two of the COHE and should have supporting documentation. The documentation does not need to be submitted with the report, but should be made available if an audit is necessary.</t>
  </si>
  <si>
    <t>AMI</t>
  </si>
  <si>
    <t>Max Household Income</t>
  </si>
  <si>
    <t>Type of unit: For studios, enter 0. For open and one-bedrooms, enter 1. For two or more bedrooms, enter the number of bedrooms.</t>
  </si>
  <si>
    <t>Electricity and Gas Allowance</t>
  </si>
  <si>
    <t>Current contract rent</t>
  </si>
  <si>
    <t xml:space="preserve">Maximum Allowable Rent for this Unit </t>
  </si>
  <si>
    <t>Allowance for Other Required Fees</t>
  </si>
  <si>
    <t>Allowance for other Required Fees</t>
  </si>
  <si>
    <t>If any other required fees are charged, please enter the monthly rate here.</t>
  </si>
  <si>
    <t>Household Size</t>
  </si>
  <si>
    <t>AMI:</t>
  </si>
  <si>
    <t>"Open 1"</t>
  </si>
  <si>
    <t>Rent Factor</t>
  </si>
  <si>
    <t>HH Size</t>
  </si>
  <si>
    <t>BEDROOMS</t>
  </si>
  <si>
    <t>Household Size Adjustments</t>
  </si>
  <si>
    <t>Bedroom Adjustments</t>
  </si>
  <si>
    <t>The maximum rent for the same studio with water, sewer, and garbage included (i.e., no W/S/G allowance) but not electricity and gas, and renter's insurance required would be</t>
  </si>
  <si>
    <t>The maximum rent for the same studio with no utilities included and renters insurance required would be</t>
  </si>
  <si>
    <t>Example: The maximum rent of an 70% AMI studio with all utilities included, and no other required expenses, would be</t>
  </si>
  <si>
    <t>Water, Sewer, Garbage</t>
  </si>
  <si>
    <t>Bedrooms</t>
  </si>
  <si>
    <t>Other Expense Allowances</t>
  </si>
  <si>
    <t>Maximum contract rents are calculated by deducting charges borne by the tenant: basic utilities or utility allowance and monthly costs required for tenancy (e.g., renters insurance). Instead of deducting actual expenses, the owner may deduct allowances according to the table below.</t>
  </si>
  <si>
    <t>Income and housing cost limits are adjusted from the 4-person basis according to the table below, left.</t>
  </si>
  <si>
    <t>Maximum monthly housing costs are 30% of the maximum household income, and include basic utilities, and any costs required by the property owner (e.g., renter's insurance).</t>
  </si>
  <si>
    <r>
      <rPr>
        <i/>
        <sz val="11"/>
        <rFont val="Calibri"/>
        <family val="2"/>
        <scheme val="minor"/>
      </rPr>
      <t>*MFTE projects</t>
    </r>
    <r>
      <rPr>
        <i/>
        <sz val="10"/>
        <rFont val="Calibri"/>
        <family val="2"/>
        <scheme val="minor"/>
      </rPr>
      <t xml:space="preserve"> enrolled in a state program may use slightly different income and rent limits.</t>
    </r>
  </si>
  <si>
    <t>Recertification</t>
  </si>
  <si>
    <t>Initial Occupancy</t>
  </si>
  <si>
    <t>Maximum Rent if Tenant Pays Own Utilities, Renters Insurance, and No Other Expenses</t>
  </si>
  <si>
    <t>Maximum Rent if Tenant Pays Own Utilities, and No Other Expenses</t>
  </si>
  <si>
    <t>Maximum Rent if No Other Expenses</t>
  </si>
  <si>
    <t>Maximum Monthly Housing Costs</t>
  </si>
  <si>
    <t>60%*</t>
  </si>
  <si>
    <t>80%*</t>
  </si>
  <si>
    <t>50%*</t>
  </si>
  <si>
    <t>70%*</t>
  </si>
  <si>
    <t>Household Income Limits</t>
  </si>
  <si>
    <t>Rent Limits</t>
  </si>
  <si>
    <t>for a family of 4.</t>
  </si>
  <si>
    <t>HUD Very Low-Income Limit:</t>
  </si>
  <si>
    <t>Based on the King County (Seattle-Bellevue HFMA) Median Income:</t>
  </si>
  <si>
    <t xml:space="preserve">                                      Effective June 10, 2023</t>
  </si>
  <si>
    <t>City of Shoreline</t>
  </si>
  <si>
    <t>Income and Rent Limits</t>
  </si>
  <si>
    <t>Maximum Monthly Housing Costs 2023</t>
  </si>
  <si>
    <t>Start Date of Initial Lease</t>
  </si>
  <si>
    <t>Start Date of Current Lease</t>
  </si>
  <si>
    <t>Term of Most Recent Lease</t>
  </si>
  <si>
    <t>Tenant Status</t>
  </si>
  <si>
    <t>Move-out Date</t>
  </si>
  <si>
    <t>Unit Area: Sq Ft</t>
  </si>
  <si>
    <t>Open or Standard</t>
  </si>
  <si>
    <t>Contract Rent Includes Renter's Insurance?</t>
  </si>
  <si>
    <t>Contract Rent Includes King County Sewer Capacity?</t>
  </si>
  <si>
    <t>Contract Rent Includes Water, Sewer, and Garbage?</t>
  </si>
  <si>
    <t>Contract Rent Includes Electricity and Gas?</t>
  </si>
  <si>
    <t>Contract Rent Includes One Parking Spot?</t>
  </si>
  <si>
    <t>Contract Rent Includes Pest Control?</t>
  </si>
  <si>
    <t>Water, Sewer, and Garbage Allowance</t>
  </si>
  <si>
    <t>King County Sewer Capacity Allowance, if required?</t>
  </si>
  <si>
    <t>Pest Control Allowance, if Required</t>
  </si>
  <si>
    <t>Unit Area (Sq Ft)</t>
  </si>
  <si>
    <t>Is Renter's Insurance required?</t>
  </si>
  <si>
    <t>Renter's Insurance Allowance?</t>
  </si>
  <si>
    <t>Contract Rent Includes Common Area Fees?</t>
  </si>
  <si>
    <t>Common Area Fee Allowance, If Required</t>
  </si>
  <si>
    <t>Enter "current" if the head of household is still in the unit and "former" if they have moved out.</t>
  </si>
  <si>
    <t>Enter the total number of tenants living in unit, including adults and children.</t>
  </si>
  <si>
    <t>Enter the start date of the most recent lease the tenant signed.</t>
  </si>
  <si>
    <t>Current Certification or Recertification Effective Date</t>
  </si>
  <si>
    <t>If the tenant status is "former", enter the move-out date. If the status is "current", leave blank.</t>
  </si>
  <si>
    <t>This cell will auto-populate. The 2022 income and rent limits will be used if the  current effective (re)certification date is before 6/10/2023. The 2023 income and rent limits will be used if the current effective (re)certification date is after 6/9/2023. This amount is also dependent on household size and AMI.</t>
  </si>
  <si>
    <t>Enter "Yes" or "No".</t>
  </si>
  <si>
    <t>King County Sewer Capacity Fee Allowance, If Required</t>
  </si>
  <si>
    <t>Contract Rent Includes King County Sewer Capacity Fee?</t>
  </si>
  <si>
    <t>If you entered "Yes" in the previous column, enter $0 here. If you entered "No" and common area fees are not required, enter $0. If you entered "No" and common area fees are required, enter the amount tenants are billed monthly for common area fees.</t>
  </si>
  <si>
    <t>Enter the first and last name of the head of household for each unit in the reporting period. Use a separate line for each head of household in the unit for the reporting period.</t>
  </si>
  <si>
    <t>Enter the square footage of the affordable unit.</t>
  </si>
  <si>
    <t>Enter the length of the current lease: 12 months, 18 months, etc.</t>
  </si>
  <si>
    <t>This cell will auto-populate with the maximum allowable rent for the type of unit once an allowance has been made for all utilities and required fees.</t>
  </si>
  <si>
    <t>Enter the number of the MFTE unit. Unit numbers should match the unit numbers in Exhibit B of your contract. If they do not or your contract does not have an Exhibit B, please reach out to the City for the most updated list.</t>
  </si>
  <si>
    <t>Enter the start date of the first lease the tenant signed at initial move-in.</t>
  </si>
  <si>
    <t>If the tenant initially moved in within the 12 months covered in the  annual report, this date will be equal to the date entered in the field "Start Date of Initial Lease". Recertification effective date should be 12 months following the date entered in "Start Date of Initial Lease" or within 12 months of the previous recertification effective date. All COHEs should be dated within 120 days prior to this date.</t>
  </si>
  <si>
    <t>Enter "standard" if the unit is a standard unit. Enter "open" if the unit is an open unit. For MFTE, only one-bedroom units have the option of being open. Refer to Exhibit B of your contract if needed.</t>
  </si>
  <si>
    <t>This cell will auto-populate with the proper allowance according to unit type and based on the answer in the previous column. If it does not auto-populate, make sure you have entered only "Yes" or "No" in the previous column.</t>
  </si>
  <si>
    <t>If you entered "Yes" in the previous column, enter $0 here. If you entered "No" and pest control is not required, enter $0. If you entered "No" and pest control is required, enter the amount tenants are billed monthly for pest control.</t>
  </si>
  <si>
    <t>Days Occupied in Reporting Period</t>
  </si>
  <si>
    <t>Date of Most Recent COHE</t>
  </si>
  <si>
    <t>Standard</t>
  </si>
  <si>
    <t>This cell will auto-populate and is based on unit type and duration of tenant occupancy. Studio, open one-bedrooms, and one-bedrooms are 70%AMI at move-in and 90% at recertification. Two or more bedrooms are 80% AMI at move-in and 100% AMI at recertification.</t>
  </si>
  <si>
    <t>Enter "Yes" or "No". Note: The King County Sewer Capacity Fee is not included in the water, sewer, and garbage allowance.</t>
  </si>
  <si>
    <t>Enter "yes" or "No". Parking fees may be charged in addition to contract rent, but  for some properties, only after the date the amendment to the MFTE contract was recorded. In these projects, any parking fees that were charged before the amendment was recorded will need to be refunded.</t>
  </si>
  <si>
    <t>If you entered "Yes" in the previous column, enter $0 here. If you entered "No" and the King County Sewer Capacity Fee is not required, enter $0. If you entered "No" and the King County Sewer Capacity Fee is required, enter the amount tenants are billed monthly for King County Sewer Capacity.</t>
  </si>
  <si>
    <t>Maximum Allowable Rent for this Unit</t>
  </si>
  <si>
    <t>This cell will auto-populate with the maximum allowable gross rent for the type of unit.</t>
  </si>
  <si>
    <t>Enter the current contract rent for this unit. This number should be no greater than the maximum allowable rent for this unit.</t>
  </si>
  <si>
    <t>Days Vacant in Reporting Period</t>
  </si>
  <si>
    <t>Vacancy Rate</t>
  </si>
  <si>
    <t>Doe, John</t>
  </si>
  <si>
    <t xml:space="preserve">This cell will auto-populate. </t>
  </si>
  <si>
    <t>This cell will auto-populate.</t>
  </si>
  <si>
    <t>Days Vacant In Reporting Year</t>
  </si>
  <si>
    <t>Current Certification or Recertification Effective  Date</t>
  </si>
  <si>
    <t>Is Renter's Insurance Required?</t>
  </si>
  <si>
    <t>Renter's Insurance Allowance</t>
  </si>
  <si>
    <t>Pest Control Allowance, If Required</t>
  </si>
  <si>
    <t>Common Area Fee Allowance, if Required</t>
  </si>
  <si>
    <t>Maximum Gross Rent</t>
  </si>
  <si>
    <t>Enter the date the COHE was completed. This date should be within 120 days of the date of the current lease and (re)certification effective dates.</t>
  </si>
  <si>
    <t>Current</t>
  </si>
  <si>
    <t>Term of Most Recent Lease (months)</t>
  </si>
  <si>
    <t>Enter the total number of days the unit was occupied during the reporting period. If the unit was occupied by more than one household during the reporting period, enter the total days occupied by both households under the first household only and leave this area blank for additional households.</t>
  </si>
  <si>
    <t xml:space="preserve">                                      Effective June 1, 2024</t>
  </si>
  <si>
    <t>Previous Certification or Recertification Effective  Date</t>
  </si>
  <si>
    <t>Enter the effective date of the previous certification or recertification. The current recertification date should be within 12 months of this date.</t>
  </si>
  <si>
    <t>Previous Certification or Recertification Effective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</si>
</sst>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7" formatCode="&quot;$&quot;#,##0.00_);\(&quot;$&quot;#,##0.00\)"/>
    <numFmt numFmtId="44" formatCode="_(&quot;$&quot;* #,##0.00_);_(&quot;$&quot;* \(#,##0.00\);_(&quot;$&quot;* &quot;-&quot;??_);_(@_)"/>
    <numFmt numFmtId="164" formatCode="&quot;$&quot;#,##0"/>
    <numFmt numFmtId="165" formatCode="&quot;$&quot;#,##0.00"/>
    <numFmt numFmtId="166" formatCode="&quot;$&quot;#,##0\ ;\(&quot;$&quot;#,##0\)"/>
    <numFmt numFmtId="167" formatCode="&quot;$&quot;#,##0.0_);\(&quot;$&quot;#,##0.0\)"/>
  </numFmts>
  <fonts count="17"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0"/>
      <name val="Arial"/>
      <family val="2"/>
    </font>
    <font>
      <sz val="10"/>
      <name val="Calibri"/>
      <family val="2"/>
      <scheme val="minor"/>
    </font>
    <font>
      <b/>
      <sz val="12"/>
      <name val="Arial"/>
      <family val="2"/>
    </font>
    <font>
      <i/>
      <sz val="11"/>
      <name val="Calibri"/>
      <family val="2"/>
      <scheme val="minor"/>
    </font>
    <font>
      <i/>
      <sz val="10"/>
      <name val="Calibri"/>
      <family val="2"/>
      <scheme val="minor"/>
    </font>
    <font>
      <sz val="16"/>
      <name val="Calibri"/>
      <family val="2"/>
      <scheme val="minor"/>
    </font>
    <font>
      <sz val="10"/>
      <color theme="0"/>
      <name val="Calibri"/>
      <family val="2"/>
      <scheme val="minor"/>
    </font>
    <font>
      <b/>
      <sz val="18"/>
      <name val="Arial"/>
      <family val="2"/>
    </font>
    <font>
      <sz val="12"/>
      <name val="Calibri"/>
      <family val="2"/>
      <scheme val="minor"/>
    </font>
    <font>
      <sz val="18"/>
      <name val="Calibri"/>
      <family val="2"/>
      <scheme val="minor"/>
    </font>
    <font>
      <b/>
      <sz val="18"/>
      <name val="Calibri"/>
      <family val="2"/>
      <scheme val="minor"/>
    </font>
    <font>
      <sz val="18"/>
      <color theme="1"/>
      <name val="Calibri"/>
      <family val="2"/>
      <scheme val="minor"/>
    </font>
    <font>
      <sz val="11"/>
      <color theme="0"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medium">
        <color auto="1"/>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44" fontId="1" fillId="0" borderId="0" applyFont="0" applyFill="0" applyBorder="0" applyAlignment="0" applyProtection="0"/>
    <xf numFmtId="0" fontId="4" fillId="0" borderId="0"/>
    <xf numFmtId="9" fontId="4" fillId="0" borderId="0" applyFont="0" applyFill="0" applyBorder="0" applyAlignment="0" applyProtection="0"/>
    <xf numFmtId="0" fontId="6" fillId="0" borderId="0" applyNumberFormat="0" applyFill="0" applyBorder="0" applyAlignment="0" applyProtection="0"/>
    <xf numFmtId="0" fontId="11" fillId="0" borderId="0" applyNumberFormat="0" applyFill="0" applyBorder="0" applyAlignment="0" applyProtection="0"/>
  </cellStyleXfs>
  <cellXfs count="129">
    <xf numFmtId="0" fontId="0" fillId="0" borderId="0" xfId="0"/>
    <xf numFmtId="0" fontId="0" fillId="0" borderId="0" xfId="0" applyAlignment="1">
      <alignment wrapText="1"/>
    </xf>
    <xf numFmtId="0" fontId="5" fillId="0" borderId="0" xfId="2" applyFont="1"/>
    <xf numFmtId="166" fontId="2" fillId="3" borderId="0" xfId="2" applyNumberFormat="1" applyFont="1" applyFill="1"/>
    <xf numFmtId="166" fontId="2" fillId="4" borderId="0" xfId="2" applyNumberFormat="1" applyFont="1" applyFill="1"/>
    <xf numFmtId="0" fontId="5" fillId="3" borderId="0" xfId="2" applyFont="1" applyFill="1"/>
    <xf numFmtId="0" fontId="2" fillId="3" borderId="0" xfId="2" applyFont="1" applyFill="1" applyAlignment="1">
      <alignment horizontal="center"/>
    </xf>
    <xf numFmtId="0" fontId="2" fillId="3" borderId="0" xfId="2" applyFont="1" applyFill="1" applyAlignment="1">
      <alignment horizontal="center" wrapText="1"/>
    </xf>
    <xf numFmtId="9" fontId="2" fillId="3" borderId="0" xfId="2" applyNumberFormat="1" applyFont="1" applyFill="1" applyAlignment="1">
      <alignment horizontal="center"/>
    </xf>
    <xf numFmtId="0" fontId="2" fillId="3" borderId="0" xfId="2" applyFont="1" applyFill="1" applyAlignment="1">
      <alignment horizontal="right"/>
    </xf>
    <xf numFmtId="9" fontId="2" fillId="0" borderId="0" xfId="3" applyFont="1"/>
    <xf numFmtId="0" fontId="2" fillId="0" borderId="0" xfId="2" applyFont="1" applyAlignment="1">
      <alignment horizontal="left" indent="1"/>
    </xf>
    <xf numFmtId="0" fontId="2" fillId="0" borderId="0" xfId="2" applyFont="1" applyAlignment="1">
      <alignment horizontal="center" wrapText="1"/>
    </xf>
    <xf numFmtId="0" fontId="2" fillId="0" borderId="0" xfId="2" applyFont="1" applyAlignment="1">
      <alignment horizontal="center"/>
    </xf>
    <xf numFmtId="0" fontId="2" fillId="0" borderId="0" xfId="2" applyFont="1"/>
    <xf numFmtId="166" fontId="2" fillId="0" borderId="0" xfId="2" applyNumberFormat="1" applyFont="1"/>
    <xf numFmtId="9" fontId="2" fillId="0" borderId="0" xfId="3" applyFont="1" applyBorder="1"/>
    <xf numFmtId="0" fontId="2" fillId="0" borderId="3" xfId="2" applyFont="1" applyBorder="1" applyAlignment="1">
      <alignment horizontal="center"/>
    </xf>
    <xf numFmtId="0" fontId="3" fillId="0" borderId="0" xfId="2" applyFont="1"/>
    <xf numFmtId="0" fontId="7" fillId="0" borderId="0" xfId="2" applyFont="1"/>
    <xf numFmtId="0" fontId="2" fillId="0" borderId="4" xfId="2" applyFont="1" applyBorder="1" applyAlignment="1">
      <alignment horizontal="center"/>
    </xf>
    <xf numFmtId="0" fontId="2" fillId="0" borderId="0" xfId="2" applyFont="1" applyAlignment="1">
      <alignment horizontal="center" vertical="top" wrapText="1"/>
    </xf>
    <xf numFmtId="9" fontId="9" fillId="0" borderId="5" xfId="2" applyNumberFormat="1" applyFont="1" applyBorder="1" applyAlignment="1">
      <alignment horizontal="center"/>
    </xf>
    <xf numFmtId="9" fontId="2" fillId="0" borderId="0" xfId="2" applyNumberFormat="1" applyFont="1" applyAlignment="1">
      <alignment horizontal="center"/>
    </xf>
    <xf numFmtId="0" fontId="2" fillId="0" borderId="0" xfId="2" applyFont="1" applyAlignment="1">
      <alignment horizontal="right"/>
    </xf>
    <xf numFmtId="167" fontId="2" fillId="0" borderId="0" xfId="2" applyNumberFormat="1" applyFont="1"/>
    <xf numFmtId="0" fontId="3" fillId="0" borderId="0" xfId="4" applyFont="1" applyAlignment="1">
      <alignment horizontal="centerContinuous"/>
    </xf>
    <xf numFmtId="0" fontId="3" fillId="0" borderId="0" xfId="4" applyFont="1" applyAlignment="1">
      <alignment horizontal="center"/>
    </xf>
    <xf numFmtId="0" fontId="3" fillId="0" borderId="0" xfId="4" applyFont="1" applyBorder="1" applyAlignment="1">
      <alignment horizontal="center"/>
    </xf>
    <xf numFmtId="166" fontId="9" fillId="0" borderId="0" xfId="2" applyNumberFormat="1" applyFont="1"/>
    <xf numFmtId="9" fontId="10" fillId="0" borderId="0" xfId="2" applyNumberFormat="1" applyFont="1"/>
    <xf numFmtId="0" fontId="12" fillId="0" borderId="0" xfId="5" applyFont="1" applyFill="1" applyAlignment="1"/>
    <xf numFmtId="0" fontId="8" fillId="0" borderId="0" xfId="5" applyFont="1" applyFill="1" applyAlignment="1">
      <alignment horizontal="left" vertical="top"/>
    </xf>
    <xf numFmtId="0" fontId="13" fillId="0" borderId="0" xfId="2" applyFont="1"/>
    <xf numFmtId="0" fontId="14" fillId="0" borderId="0" xfId="4" applyFont="1" applyAlignment="1"/>
    <xf numFmtId="0" fontId="14" fillId="0" borderId="0" xfId="5" applyFont="1" applyAlignment="1"/>
    <xf numFmtId="0" fontId="14" fillId="0" borderId="0" xfId="4" applyFont="1" applyAlignment="1">
      <alignment horizontal="center"/>
    </xf>
    <xf numFmtId="0" fontId="14" fillId="0" borderId="0" xfId="5" applyFont="1" applyFill="1" applyAlignment="1"/>
    <xf numFmtId="0" fontId="14" fillId="4" borderId="0" xfId="5" applyFont="1" applyFill="1" applyAlignment="1"/>
    <xf numFmtId="0" fontId="0" fillId="0" borderId="0" xfId="0" applyAlignment="1">
      <alignment horizontal="left" wrapText="1"/>
    </xf>
    <xf numFmtId="0" fontId="0" fillId="5" borderId="0" xfId="0" applyFill="1" applyAlignment="1">
      <alignment wrapText="1"/>
    </xf>
    <xf numFmtId="0" fontId="15" fillId="0" borderId="0" xfId="0" applyFont="1" applyAlignment="1">
      <alignment wrapText="1"/>
    </xf>
    <xf numFmtId="0" fontId="15" fillId="0" borderId="1" xfId="0" applyFont="1" applyBorder="1" applyAlignment="1">
      <alignment horizontal="left" wrapText="1"/>
    </xf>
    <xf numFmtId="0" fontId="0" fillId="5" borderId="1" xfId="0" applyFill="1" applyBorder="1" applyAlignment="1">
      <alignment horizontal="left" wrapText="1"/>
    </xf>
    <xf numFmtId="0" fontId="0" fillId="5" borderId="1" xfId="0" applyFill="1" applyBorder="1" applyAlignment="1">
      <alignment wrapText="1"/>
    </xf>
    <xf numFmtId="0" fontId="0" fillId="0" borderId="1" xfId="0" applyBorder="1" applyAlignment="1">
      <alignment horizontal="left" wrapText="1"/>
    </xf>
    <xf numFmtId="0" fontId="0" fillId="0" borderId="1" xfId="0" applyBorder="1" applyAlignment="1">
      <alignment wrapText="1"/>
    </xf>
    <xf numFmtId="0" fontId="0" fillId="2" borderId="1" xfId="0" applyFill="1" applyBorder="1" applyAlignment="1">
      <alignment horizontal="left" wrapText="1"/>
    </xf>
    <xf numFmtId="0" fontId="0" fillId="2" borderId="1" xfId="0" applyFill="1" applyBorder="1" applyAlignment="1">
      <alignment wrapText="1"/>
    </xf>
    <xf numFmtId="0" fontId="0" fillId="2" borderId="0" xfId="0" applyFill="1" applyAlignment="1">
      <alignment wrapText="1"/>
    </xf>
    <xf numFmtId="0" fontId="3" fillId="0" borderId="1" xfId="0" applyFont="1" applyBorder="1" applyAlignment="1" applyProtection="1">
      <alignment horizontal="center" wrapText="1"/>
      <protection hidden="1"/>
    </xf>
    <xf numFmtId="9" fontId="3" fillId="0" borderId="1" xfId="0" applyNumberFormat="1" applyFont="1" applyBorder="1" applyAlignment="1" applyProtection="1">
      <alignment horizontal="center" wrapText="1"/>
      <protection hidden="1"/>
    </xf>
    <xf numFmtId="164" fontId="3" fillId="0" borderId="1" xfId="1" applyNumberFormat="1" applyFont="1" applyBorder="1" applyAlignment="1" applyProtection="1">
      <alignment horizontal="center" wrapText="1"/>
      <protection hidden="1"/>
    </xf>
    <xf numFmtId="0" fontId="3" fillId="0" borderId="1" xfId="0" applyFont="1" applyBorder="1" applyAlignment="1" applyProtection="1">
      <alignment horizontal="center"/>
      <protection locked="0"/>
    </xf>
    <xf numFmtId="0" fontId="3" fillId="0" borderId="0" xfId="0" applyFont="1" applyAlignment="1" applyProtection="1">
      <alignment horizontal="center" wrapText="1"/>
      <protection locked="0"/>
    </xf>
    <xf numFmtId="0" fontId="3"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16" fillId="0" borderId="0" xfId="0" applyFont="1" applyAlignment="1" applyProtection="1">
      <alignment horizontal="center" wrapText="1"/>
      <protection hidden="1"/>
    </xf>
    <xf numFmtId="0" fontId="2" fillId="0" borderId="0" xfId="0" applyFont="1" applyAlignment="1" applyProtection="1">
      <alignment horizontal="center" wrapText="1"/>
      <protection hidden="1"/>
    </xf>
    <xf numFmtId="14" fontId="2" fillId="0" borderId="0" xfId="0" applyNumberFormat="1" applyFont="1" applyAlignment="1" applyProtection="1">
      <alignment horizontal="center" wrapText="1"/>
      <protection hidden="1"/>
    </xf>
    <xf numFmtId="0" fontId="2" fillId="0" borderId="0" xfId="0" applyFont="1" applyAlignment="1" applyProtection="1">
      <alignment horizontal="center"/>
      <protection locked="0"/>
    </xf>
    <xf numFmtId="165" fontId="2" fillId="0" borderId="0" xfId="0" applyNumberFormat="1" applyFont="1" applyAlignment="1" applyProtection="1">
      <alignment horizontal="center"/>
      <protection locked="0"/>
    </xf>
    <xf numFmtId="165" fontId="2" fillId="0" borderId="0" xfId="1" applyNumberFormat="1" applyFont="1" applyAlignment="1" applyProtection="1">
      <alignment horizontal="center"/>
      <protection locked="0"/>
    </xf>
    <xf numFmtId="9" fontId="2" fillId="0" borderId="0" xfId="0" applyNumberFormat="1" applyFont="1" applyAlignment="1" applyProtection="1">
      <alignment horizontal="center"/>
      <protection hidden="1"/>
    </xf>
    <xf numFmtId="164" fontId="2" fillId="0" borderId="0" xfId="0" applyNumberFormat="1" applyFont="1" applyAlignment="1" applyProtection="1">
      <alignment horizontal="center"/>
      <protection hidden="1"/>
    </xf>
    <xf numFmtId="164" fontId="2" fillId="0" borderId="0" xfId="0" applyNumberFormat="1" applyFont="1" applyAlignment="1" applyProtection="1">
      <alignment horizontal="center"/>
      <protection locked="0"/>
    </xf>
    <xf numFmtId="0" fontId="16" fillId="0" borderId="1" xfId="0" applyFont="1" applyBorder="1" applyAlignment="1" applyProtection="1">
      <alignment horizontal="center" wrapText="1"/>
      <protection hidden="1"/>
    </xf>
    <xf numFmtId="9" fontId="16" fillId="0" borderId="1" xfId="0" applyNumberFormat="1" applyFont="1" applyBorder="1" applyAlignment="1" applyProtection="1">
      <alignment horizontal="center" wrapText="1"/>
      <protection hidden="1"/>
    </xf>
    <xf numFmtId="164" fontId="16" fillId="0" borderId="1" xfId="1" applyNumberFormat="1" applyFont="1" applyBorder="1" applyAlignment="1" applyProtection="1">
      <alignment horizontal="center" wrapText="1"/>
      <protection hidden="1"/>
    </xf>
    <xf numFmtId="6" fontId="16" fillId="0" borderId="1" xfId="0" applyNumberFormat="1" applyFont="1" applyBorder="1" applyAlignment="1" applyProtection="1">
      <alignment horizontal="center" wrapText="1"/>
      <protection hidden="1"/>
    </xf>
    <xf numFmtId="0" fontId="16" fillId="0" borderId="0" xfId="0" applyFont="1" applyAlignment="1" applyProtection="1">
      <alignment horizontal="center" wrapText="1"/>
      <protection locked="0"/>
    </xf>
    <xf numFmtId="0" fontId="2" fillId="0" borderId="1" xfId="0" applyFont="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1" xfId="0" applyFont="1" applyBorder="1" applyAlignment="1" applyProtection="1">
      <alignment horizontal="center" wrapText="1"/>
      <protection locked="0"/>
    </xf>
    <xf numFmtId="14" fontId="2" fillId="0" borderId="1" xfId="0" applyNumberFormat="1" applyFont="1" applyBorder="1" applyAlignment="1" applyProtection="1">
      <alignment horizontal="center" wrapText="1"/>
      <protection locked="0"/>
    </xf>
    <xf numFmtId="0" fontId="2" fillId="2" borderId="1" xfId="0" applyFont="1" applyFill="1" applyBorder="1" applyAlignment="1" applyProtection="1">
      <alignment horizontal="center" wrapText="1"/>
      <protection hidden="1"/>
    </xf>
    <xf numFmtId="9" fontId="2" fillId="0" borderId="1" xfId="0" applyNumberFormat="1" applyFont="1" applyBorder="1" applyAlignment="1" applyProtection="1">
      <alignment horizontal="center" wrapText="1"/>
      <protection hidden="1"/>
    </xf>
    <xf numFmtId="165" fontId="2" fillId="0" borderId="1" xfId="0" applyNumberFormat="1" applyFont="1" applyBorder="1" applyAlignment="1" applyProtection="1">
      <alignment horizontal="center" wrapText="1"/>
      <protection locked="0"/>
    </xf>
    <xf numFmtId="0" fontId="2" fillId="0" borderId="1" xfId="0" applyFont="1" applyBorder="1" applyAlignment="1" applyProtection="1">
      <alignment horizontal="center"/>
      <protection locked="0"/>
    </xf>
    <xf numFmtId="6" fontId="2" fillId="0" borderId="1" xfId="0" applyNumberFormat="1" applyFont="1" applyBorder="1" applyAlignment="1" applyProtection="1">
      <alignment horizontal="center" wrapText="1"/>
      <protection locked="0"/>
    </xf>
    <xf numFmtId="164" fontId="2" fillId="0" borderId="1" xfId="0" applyNumberFormat="1" applyFont="1" applyBorder="1" applyAlignment="1" applyProtection="1">
      <alignment horizontal="center" wrapText="1"/>
      <protection locked="0"/>
    </xf>
    <xf numFmtId="0" fontId="2" fillId="0" borderId="0" xfId="0" applyFont="1" applyAlignment="1" applyProtection="1">
      <alignment horizontal="center" wrapText="1"/>
      <protection locked="0"/>
    </xf>
    <xf numFmtId="14" fontId="2" fillId="0" borderId="1" xfId="0" applyNumberFormat="1" applyFont="1" applyBorder="1" applyAlignment="1" applyProtection="1">
      <alignment horizont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0" xfId="0" applyFont="1" applyFill="1" applyAlignment="1" applyProtection="1">
      <alignment horizontal="center"/>
      <protection locked="0"/>
    </xf>
    <xf numFmtId="0" fontId="2" fillId="2" borderId="1" xfId="0" applyFont="1" applyFill="1" applyBorder="1" applyAlignment="1" applyProtection="1">
      <alignment horizontal="center"/>
      <protection locked="0"/>
    </xf>
    <xf numFmtId="14" fontId="2" fillId="2" borderId="1" xfId="0" applyNumberFormat="1" applyFont="1" applyFill="1" applyBorder="1" applyAlignment="1" applyProtection="1">
      <alignment horizontal="center"/>
      <protection locked="0"/>
    </xf>
    <xf numFmtId="0" fontId="2" fillId="2" borderId="1" xfId="0" applyFont="1" applyFill="1" applyBorder="1" applyAlignment="1" applyProtection="1">
      <alignment horizontal="center" wrapText="1"/>
      <protection locked="0"/>
    </xf>
    <xf numFmtId="6" fontId="2" fillId="2" borderId="1" xfId="0" applyNumberFormat="1" applyFont="1" applyFill="1" applyBorder="1" applyAlignment="1" applyProtection="1">
      <alignment horizontal="center" wrapText="1"/>
      <protection locked="0"/>
    </xf>
    <xf numFmtId="164" fontId="2" fillId="2" borderId="1" xfId="0" applyNumberFormat="1" applyFont="1" applyFill="1" applyBorder="1" applyAlignment="1" applyProtection="1">
      <alignment horizontal="center" wrapText="1"/>
      <protection locked="0"/>
    </xf>
    <xf numFmtId="164" fontId="2" fillId="0" borderId="0" xfId="1" applyNumberFormat="1" applyFont="1" applyAlignment="1" applyProtection="1">
      <alignment horizontal="center"/>
      <protection hidden="1"/>
    </xf>
    <xf numFmtId="1" fontId="2" fillId="0" borderId="0" xfId="0" applyNumberFormat="1" applyFont="1" applyAlignment="1" applyProtection="1">
      <alignment horizontal="center"/>
      <protection locked="0"/>
    </xf>
    <xf numFmtId="1" fontId="2" fillId="0" borderId="1" xfId="0" applyNumberFormat="1" applyFont="1" applyBorder="1" applyAlignment="1" applyProtection="1">
      <alignment horizontal="center" wrapText="1"/>
      <protection locked="0"/>
    </xf>
    <xf numFmtId="1" fontId="2" fillId="0" borderId="1" xfId="0" applyNumberFormat="1" applyFont="1" applyBorder="1" applyAlignment="1" applyProtection="1">
      <alignment horizontal="center"/>
      <protection locked="0"/>
    </xf>
    <xf numFmtId="1" fontId="2" fillId="2" borderId="1" xfId="0" applyNumberFormat="1" applyFont="1" applyFill="1" applyBorder="1" applyAlignment="1" applyProtection="1">
      <alignment horizontal="center"/>
      <protection locked="0"/>
    </xf>
    <xf numFmtId="166" fontId="9" fillId="4" borderId="0" xfId="2" applyNumberFormat="1" applyFont="1" applyFill="1"/>
    <xf numFmtId="14" fontId="3" fillId="0" borderId="0" xfId="0" applyNumberFormat="1" applyFont="1" applyAlignment="1" applyProtection="1">
      <alignment horizontal="center" wrapText="1"/>
      <protection locked="0"/>
    </xf>
    <xf numFmtId="1" fontId="16" fillId="0" borderId="0" xfId="0" applyNumberFormat="1" applyFont="1" applyAlignment="1" applyProtection="1">
      <alignment horizontal="center" wrapText="1"/>
      <protection locked="0"/>
    </xf>
    <xf numFmtId="1" fontId="3" fillId="0" borderId="0" xfId="0" applyNumberFormat="1" applyFont="1" applyAlignment="1" applyProtection="1">
      <alignment horizontal="center" wrapText="1"/>
      <protection locked="0"/>
    </xf>
    <xf numFmtId="0" fontId="2" fillId="0" borderId="1" xfId="0" applyFont="1" applyBorder="1" applyAlignment="1">
      <alignment horizontal="left" wrapText="1"/>
    </xf>
    <xf numFmtId="0" fontId="2" fillId="0" borderId="1" xfId="0" applyFont="1" applyBorder="1" applyAlignment="1">
      <alignment wrapText="1"/>
    </xf>
    <xf numFmtId="0" fontId="2" fillId="0" borderId="0" xfId="0" applyFont="1" applyAlignment="1">
      <alignment wrapText="1"/>
    </xf>
    <xf numFmtId="1" fontId="3" fillId="0" borderId="1" xfId="0" applyNumberFormat="1" applyFont="1" applyBorder="1" applyAlignment="1" applyProtection="1">
      <alignment horizontal="center" wrapText="1"/>
      <protection hidden="1"/>
    </xf>
    <xf numFmtId="165" fontId="3" fillId="0" borderId="1" xfId="0" applyNumberFormat="1" applyFont="1" applyBorder="1" applyAlignment="1" applyProtection="1">
      <alignment horizontal="center" wrapText="1"/>
      <protection hidden="1"/>
    </xf>
    <xf numFmtId="164" fontId="3" fillId="0" borderId="1" xfId="0" applyNumberFormat="1" applyFont="1" applyBorder="1" applyAlignment="1" applyProtection="1">
      <alignment horizontal="center" wrapText="1"/>
      <protection hidden="1"/>
    </xf>
    <xf numFmtId="0" fontId="16" fillId="0" borderId="1" xfId="0" applyFont="1" applyBorder="1" applyAlignment="1" applyProtection="1">
      <alignment horizontal="center" vertical="center"/>
      <protection hidden="1"/>
    </xf>
    <xf numFmtId="0" fontId="16" fillId="2" borderId="1" xfId="0" applyFont="1" applyFill="1" applyBorder="1" applyAlignment="1" applyProtection="1">
      <alignment horizontal="center" vertical="center"/>
      <protection hidden="1"/>
    </xf>
    <xf numFmtId="14" fontId="16" fillId="0" borderId="1" xfId="0" applyNumberFormat="1" applyFont="1" applyBorder="1" applyAlignment="1" applyProtection="1">
      <alignment horizontal="center" wrapText="1"/>
      <protection hidden="1"/>
    </xf>
    <xf numFmtId="1" fontId="16" fillId="0" borderId="1" xfId="0" applyNumberFormat="1" applyFont="1" applyBorder="1" applyAlignment="1" applyProtection="1">
      <alignment horizontal="center" wrapText="1"/>
      <protection hidden="1"/>
    </xf>
    <xf numFmtId="165" fontId="16" fillId="0" borderId="1" xfId="0" applyNumberFormat="1" applyFont="1" applyBorder="1" applyAlignment="1" applyProtection="1">
      <alignment horizontal="center" wrapText="1"/>
      <protection hidden="1"/>
    </xf>
    <xf numFmtId="0" fontId="16" fillId="0" borderId="1" xfId="0" applyFont="1" applyBorder="1" applyAlignment="1" applyProtection="1">
      <alignment horizontal="center"/>
      <protection hidden="1"/>
    </xf>
    <xf numFmtId="164" fontId="16" fillId="0" borderId="1" xfId="0" applyNumberFormat="1" applyFont="1" applyBorder="1" applyAlignment="1" applyProtection="1">
      <alignment horizontal="center" wrapText="1"/>
      <protection hidden="1"/>
    </xf>
    <xf numFmtId="164" fontId="1" fillId="0" borderId="1" xfId="1" applyNumberFormat="1" applyFont="1" applyBorder="1" applyAlignment="1" applyProtection="1">
      <alignment horizontal="center" wrapText="1"/>
      <protection hidden="1"/>
    </xf>
    <xf numFmtId="4" fontId="2" fillId="0" borderId="0" xfId="0" applyNumberFormat="1" applyFont="1" applyAlignment="1" applyProtection="1">
      <alignment horizontal="center"/>
      <protection hidden="1"/>
    </xf>
    <xf numFmtId="4" fontId="2" fillId="0" borderId="0" xfId="0" applyNumberFormat="1" applyFont="1" applyAlignment="1" applyProtection="1">
      <alignment horizontal="center"/>
      <protection locked="0"/>
    </xf>
    <xf numFmtId="4" fontId="3" fillId="0" borderId="1" xfId="0" applyNumberFormat="1" applyFont="1" applyBorder="1" applyAlignment="1" applyProtection="1">
      <alignment horizontal="center" wrapText="1"/>
      <protection hidden="1"/>
    </xf>
    <xf numFmtId="7" fontId="2" fillId="0" borderId="0" xfId="2" applyNumberFormat="1" applyFont="1"/>
    <xf numFmtId="3" fontId="16" fillId="0" borderId="1" xfId="1" applyNumberFormat="1" applyFont="1" applyBorder="1" applyAlignment="1" applyProtection="1">
      <alignment horizontal="center"/>
      <protection hidden="1"/>
    </xf>
    <xf numFmtId="3" fontId="16" fillId="0" borderId="1" xfId="1" applyNumberFormat="1" applyFont="1" applyBorder="1" applyAlignment="1" applyProtection="1">
      <alignment horizontal="center" wrapText="1"/>
      <protection hidden="1"/>
    </xf>
    <xf numFmtId="3" fontId="2" fillId="0" borderId="1" xfId="1" applyNumberFormat="1" applyFont="1" applyBorder="1" applyAlignment="1" applyProtection="1">
      <alignment horizontal="center"/>
      <protection hidden="1"/>
    </xf>
    <xf numFmtId="3" fontId="2" fillId="0" borderId="1" xfId="1" applyNumberFormat="1" applyFont="1" applyBorder="1" applyAlignment="1" applyProtection="1">
      <alignment horizontal="center" wrapText="1"/>
      <protection locked="0"/>
    </xf>
    <xf numFmtId="3" fontId="2" fillId="0" borderId="0" xfId="1" applyNumberFormat="1" applyFont="1" applyBorder="1" applyAlignment="1" applyProtection="1">
      <alignment horizontal="center"/>
      <protection hidden="1"/>
    </xf>
    <xf numFmtId="0" fontId="3" fillId="0" borderId="1" xfId="0" applyFont="1" applyBorder="1" applyAlignment="1" applyProtection="1">
      <alignment horizontal="center"/>
      <protection locked="0"/>
    </xf>
    <xf numFmtId="0" fontId="3" fillId="0" borderId="2" xfId="4" applyFont="1" applyBorder="1" applyAlignment="1">
      <alignment horizontal="center"/>
    </xf>
    <xf numFmtId="0" fontId="2" fillId="0" borderId="0" xfId="2" applyFont="1" applyAlignment="1">
      <alignment horizontal="center" vertical="top" wrapText="1"/>
    </xf>
    <xf numFmtId="0" fontId="3" fillId="0" borderId="2" xfId="2" applyFont="1" applyBorder="1" applyAlignment="1">
      <alignment horizontal="center"/>
    </xf>
    <xf numFmtId="0" fontId="2" fillId="0" borderId="0" xfId="2" applyFont="1" applyAlignment="1">
      <alignment vertical="top" wrapText="1"/>
    </xf>
    <xf numFmtId="0" fontId="2" fillId="0" borderId="0" xfId="2" applyFont="1" applyAlignment="1">
      <alignment wrapText="1"/>
    </xf>
  </cellXfs>
  <cellStyles count="6">
    <cellStyle name="Currency" xfId="1" builtinId="4"/>
    <cellStyle name="Heading 1 2" xfId="5" xr:uid="{E4E69CDA-3796-4C0E-A4E6-99D5D0EF7D29}"/>
    <cellStyle name="Heading 2 2" xfId="4" xr:uid="{B4100B82-2A07-4233-8CFC-9EF854A6C504}"/>
    <cellStyle name="Normal" xfId="0" builtinId="0"/>
    <cellStyle name="Normal 2" xfId="2" xr:uid="{CE141125-7255-41B3-9E6A-D84C41E3104D}"/>
    <cellStyle name="Percent 2" xfId="3" xr:uid="{F96DB3C9-8F51-4811-A4D2-8D34C56C158D}"/>
  </cellStyles>
  <dxfs count="5">
    <dxf>
      <fill>
        <patternFill>
          <bgColor theme="9"/>
        </patternFill>
      </fill>
    </dxf>
    <dxf>
      <fill>
        <patternFill>
          <bgColor rgb="FFFF0000"/>
        </patternFill>
      </fill>
    </dxf>
    <dxf>
      <fill>
        <patternFill>
          <bgColor rgb="FF00B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2F18D-1C9D-450C-995D-FFE5543727EB}">
  <dimension ref="A1:B39"/>
  <sheetViews>
    <sheetView workbookViewId="0">
      <selection activeCell="A27" sqref="A27"/>
    </sheetView>
  </sheetViews>
  <sheetFormatPr defaultColWidth="8.81640625" defaultRowHeight="14.5" x14ac:dyDescent="0.35"/>
  <cols>
    <col min="1" max="1" width="18.54296875" style="39" customWidth="1"/>
    <col min="2" max="2" width="50.81640625" style="1" customWidth="1"/>
    <col min="3" max="16384" width="8.81640625" style="1"/>
  </cols>
  <sheetData>
    <row r="1" spans="1:2" s="41" customFormat="1" ht="23.5" x14ac:dyDescent="0.55000000000000004">
      <c r="A1" s="42" t="s">
        <v>13</v>
      </c>
      <c r="B1" s="42" t="s">
        <v>14</v>
      </c>
    </row>
    <row r="2" spans="1:2" s="40" customFormat="1" ht="58" x14ac:dyDescent="0.35">
      <c r="A2" s="43" t="s">
        <v>12</v>
      </c>
      <c r="B2" s="44" t="s">
        <v>98</v>
      </c>
    </row>
    <row r="3" spans="1:2" x14ac:dyDescent="0.35">
      <c r="A3" s="45" t="s">
        <v>79</v>
      </c>
      <c r="B3" s="46" t="s">
        <v>95</v>
      </c>
    </row>
    <row r="4" spans="1:2" s="40" customFormat="1" ht="58" x14ac:dyDescent="0.35">
      <c r="A4" s="43" t="s">
        <v>4</v>
      </c>
      <c r="B4" s="44" t="s">
        <v>94</v>
      </c>
    </row>
    <row r="5" spans="1:2" ht="29" x14ac:dyDescent="0.35">
      <c r="A5" s="45" t="s">
        <v>66</v>
      </c>
      <c r="B5" s="46" t="s">
        <v>84</v>
      </c>
    </row>
    <row r="6" spans="1:2" s="40" customFormat="1" ht="29" x14ac:dyDescent="0.35">
      <c r="A6" s="43" t="s">
        <v>5</v>
      </c>
      <c r="B6" s="44" t="s">
        <v>85</v>
      </c>
    </row>
    <row r="7" spans="1:2" ht="43.5" x14ac:dyDescent="0.35">
      <c r="A7" s="45" t="s">
        <v>105</v>
      </c>
      <c r="B7" s="46" t="s">
        <v>126</v>
      </c>
    </row>
    <row r="8" spans="1:2" s="40" customFormat="1" ht="29" x14ac:dyDescent="0.35">
      <c r="A8" s="43" t="s">
        <v>63</v>
      </c>
      <c r="B8" s="44" t="s">
        <v>99</v>
      </c>
    </row>
    <row r="9" spans="1:2" ht="29" x14ac:dyDescent="0.35">
      <c r="A9" s="45" t="s">
        <v>64</v>
      </c>
      <c r="B9" s="46" t="s">
        <v>86</v>
      </c>
    </row>
    <row r="10" spans="1:2" s="40" customFormat="1" ht="29" x14ac:dyDescent="0.35">
      <c r="A10" s="43" t="s">
        <v>65</v>
      </c>
      <c r="B10" s="44" t="s">
        <v>96</v>
      </c>
    </row>
    <row r="11" spans="1:2" ht="116" x14ac:dyDescent="0.35">
      <c r="A11" s="45" t="s">
        <v>87</v>
      </c>
      <c r="B11" s="46" t="s">
        <v>100</v>
      </c>
    </row>
    <row r="12" spans="1:2" s="40" customFormat="1" ht="58" x14ac:dyDescent="0.35">
      <c r="A12" s="43" t="s">
        <v>133</v>
      </c>
      <c r="B12" s="44" t="s">
        <v>132</v>
      </c>
    </row>
    <row r="13" spans="1:2" ht="29" x14ac:dyDescent="0.35">
      <c r="A13" s="45" t="s">
        <v>67</v>
      </c>
      <c r="B13" s="46" t="s">
        <v>88</v>
      </c>
    </row>
    <row r="14" spans="1:2" s="40" customFormat="1" ht="87" x14ac:dyDescent="0.35">
      <c r="A14" s="43" t="s">
        <v>104</v>
      </c>
      <c r="B14" s="44" t="s">
        <v>129</v>
      </c>
    </row>
    <row r="15" spans="1:2" s="102" customFormat="1" ht="29" x14ac:dyDescent="0.35">
      <c r="A15" s="100" t="s">
        <v>119</v>
      </c>
      <c r="B15" s="101" t="s">
        <v>117</v>
      </c>
    </row>
    <row r="16" spans="1:2" s="40" customFormat="1" x14ac:dyDescent="0.35">
      <c r="A16" s="43" t="s">
        <v>115</v>
      </c>
      <c r="B16" s="44" t="s">
        <v>118</v>
      </c>
    </row>
    <row r="17" spans="1:2" s="40" customFormat="1" ht="72.5" x14ac:dyDescent="0.35">
      <c r="A17" s="45" t="s">
        <v>15</v>
      </c>
      <c r="B17" s="44" t="s">
        <v>16</v>
      </c>
    </row>
    <row r="18" spans="1:2" s="40" customFormat="1" ht="43.5" x14ac:dyDescent="0.35">
      <c r="A18" s="43" t="s">
        <v>7</v>
      </c>
      <c r="B18" s="44" t="s">
        <v>19</v>
      </c>
    </row>
    <row r="19" spans="1:2" ht="58" x14ac:dyDescent="0.35">
      <c r="A19" s="45" t="s">
        <v>69</v>
      </c>
      <c r="B19" s="46" t="s">
        <v>101</v>
      </c>
    </row>
    <row r="20" spans="1:2" s="40" customFormat="1" ht="72.5" x14ac:dyDescent="0.35">
      <c r="A20" s="43" t="s">
        <v>17</v>
      </c>
      <c r="B20" s="44" t="s">
        <v>107</v>
      </c>
    </row>
    <row r="21" spans="1:2" ht="87" x14ac:dyDescent="0.35">
      <c r="A21" s="45" t="s">
        <v>18</v>
      </c>
      <c r="B21" s="46" t="s">
        <v>89</v>
      </c>
    </row>
    <row r="22" spans="1:2" s="40" customFormat="1" ht="43.5" x14ac:dyDescent="0.35">
      <c r="A22" s="43" t="s">
        <v>73</v>
      </c>
      <c r="B22" s="44" t="s">
        <v>90</v>
      </c>
    </row>
    <row r="23" spans="1:2" ht="72.5" x14ac:dyDescent="0.35">
      <c r="A23" s="45" t="s">
        <v>20</v>
      </c>
      <c r="B23" s="46" t="s">
        <v>102</v>
      </c>
    </row>
    <row r="24" spans="1:2" s="40" customFormat="1" ht="43.5" x14ac:dyDescent="0.35">
      <c r="A24" s="43" t="s">
        <v>72</v>
      </c>
      <c r="B24" s="44" t="s">
        <v>90</v>
      </c>
    </row>
    <row r="25" spans="1:2" ht="72.5" x14ac:dyDescent="0.35">
      <c r="A25" s="45" t="s">
        <v>76</v>
      </c>
      <c r="B25" s="46" t="s">
        <v>102</v>
      </c>
    </row>
    <row r="26" spans="1:2" s="40" customFormat="1" ht="43.5" x14ac:dyDescent="0.35">
      <c r="A26" s="43" t="s">
        <v>92</v>
      </c>
      <c r="B26" s="44" t="s">
        <v>108</v>
      </c>
    </row>
    <row r="27" spans="1:2" ht="87" x14ac:dyDescent="0.35">
      <c r="A27" s="45" t="s">
        <v>91</v>
      </c>
      <c r="B27" s="46" t="s">
        <v>110</v>
      </c>
    </row>
    <row r="28" spans="1:2" s="40" customFormat="1" ht="43.5" x14ac:dyDescent="0.35">
      <c r="A28" s="43" t="s">
        <v>70</v>
      </c>
      <c r="B28" s="44" t="s">
        <v>90</v>
      </c>
    </row>
    <row r="29" spans="1:2" s="49" customFormat="1" ht="29" x14ac:dyDescent="0.35">
      <c r="A29" s="47" t="s">
        <v>121</v>
      </c>
      <c r="B29" s="48" t="s">
        <v>90</v>
      </c>
    </row>
    <row r="30" spans="1:2" s="40" customFormat="1" ht="29" x14ac:dyDescent="0.35">
      <c r="A30" s="43" t="s">
        <v>122</v>
      </c>
      <c r="B30" s="44" t="s">
        <v>118</v>
      </c>
    </row>
    <row r="31" spans="1:2" s="49" customFormat="1" ht="87" x14ac:dyDescent="0.35">
      <c r="A31" s="47" t="s">
        <v>74</v>
      </c>
      <c r="B31" s="48" t="s">
        <v>109</v>
      </c>
    </row>
    <row r="32" spans="1:2" s="40" customFormat="1" ht="43.5" x14ac:dyDescent="0.35">
      <c r="A32" s="43" t="s">
        <v>75</v>
      </c>
      <c r="B32" s="44" t="s">
        <v>90</v>
      </c>
    </row>
    <row r="33" spans="1:2" s="49" customFormat="1" ht="58" x14ac:dyDescent="0.35">
      <c r="A33" s="47" t="s">
        <v>123</v>
      </c>
      <c r="B33" s="48" t="s">
        <v>103</v>
      </c>
    </row>
    <row r="34" spans="1:2" s="40" customFormat="1" ht="43.5" x14ac:dyDescent="0.35">
      <c r="A34" s="43" t="s">
        <v>82</v>
      </c>
      <c r="B34" s="44" t="s">
        <v>90</v>
      </c>
    </row>
    <row r="35" spans="1:2" s="49" customFormat="1" ht="72.5" x14ac:dyDescent="0.35">
      <c r="A35" s="47" t="s">
        <v>83</v>
      </c>
      <c r="B35" s="48" t="s">
        <v>93</v>
      </c>
    </row>
    <row r="36" spans="1:2" s="40" customFormat="1" ht="29" x14ac:dyDescent="0.35">
      <c r="A36" s="43" t="s">
        <v>24</v>
      </c>
      <c r="B36" s="44" t="s">
        <v>25</v>
      </c>
    </row>
    <row r="37" spans="1:2" s="49" customFormat="1" ht="29" x14ac:dyDescent="0.35">
      <c r="A37" s="47" t="s">
        <v>125</v>
      </c>
      <c r="B37" s="48" t="s">
        <v>112</v>
      </c>
    </row>
    <row r="38" spans="1:2" s="40" customFormat="1" ht="43.5" x14ac:dyDescent="0.35">
      <c r="A38" s="43" t="s">
        <v>111</v>
      </c>
      <c r="B38" s="44" t="s">
        <v>97</v>
      </c>
    </row>
    <row r="39" spans="1:2" s="49" customFormat="1" ht="43.5" x14ac:dyDescent="0.35">
      <c r="A39" s="47" t="s">
        <v>21</v>
      </c>
      <c r="B39" s="48" t="s">
        <v>113</v>
      </c>
    </row>
  </sheetData>
  <sheetProtection algorithmName="SHA-512" hashValue="fWSoAb0Xu7OfT0JFEW46VqHeGl8Ewrle3Mwjy98D2+qITgkZB0aipLTmWB3aCyTimSUjEz1BmnYzY927LmrVlQ==" saltValue="H5OuOzEo5XYn0q58cpyk7A=="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E920-BE26-49E7-971B-76BAC7A553F1}">
  <sheetPr>
    <pageSetUpPr fitToPage="1"/>
  </sheetPr>
  <dimension ref="A1:AY136"/>
  <sheetViews>
    <sheetView showGridLines="0" tabSelected="1" zoomScale="85" zoomScaleNormal="85" workbookViewId="0">
      <selection activeCell="AO1" sqref="AO1"/>
    </sheetView>
  </sheetViews>
  <sheetFormatPr defaultColWidth="9.1796875" defaultRowHeight="14.5" x14ac:dyDescent="0.35"/>
  <cols>
    <col min="1" max="1" width="17.1796875" style="60" customWidth="1"/>
    <col min="2" max="2" width="14.81640625" style="60" customWidth="1"/>
    <col min="3" max="3" width="22.81640625" style="60" customWidth="1"/>
    <col min="4" max="4" width="15" style="60" customWidth="1"/>
    <col min="5" max="5" width="7.453125" style="60" customWidth="1"/>
    <col min="6" max="8" width="11.453125" style="60" customWidth="1"/>
    <col min="9" max="9" width="11.453125" style="92" customWidth="1"/>
    <col min="10" max="10" width="15.453125" style="60" bestFit="1" customWidth="1"/>
    <col min="11" max="11" width="11.453125" style="60" customWidth="1"/>
    <col min="12" max="13" width="10.453125" style="60" customWidth="1"/>
    <col min="14" max="14" width="10.453125" style="56" customWidth="1"/>
    <col min="15" max="15" width="10.453125" style="63" customWidth="1"/>
    <col min="16" max="16" width="12.1796875" style="61" customWidth="1"/>
    <col min="17" max="17" width="11.81640625" style="60" bestFit="1" customWidth="1"/>
    <col min="18" max="18" width="11.81640625" style="60" customWidth="1"/>
    <col min="19" max="19" width="7.453125" style="56" customWidth="1"/>
    <col min="20" max="20" width="13.1796875" style="91" customWidth="1"/>
    <col min="21" max="21" width="12.1796875" style="60" customWidth="1"/>
    <col min="22" max="22" width="12.1796875" style="56" customWidth="1"/>
    <col min="23" max="23" width="13.1796875" style="60" customWidth="1"/>
    <col min="24" max="24" width="13.1796875" style="56" customWidth="1"/>
    <col min="25" max="28" width="11.453125" style="60" customWidth="1"/>
    <col min="29" max="29" width="12.1796875" style="56" customWidth="1"/>
    <col min="30" max="34" width="12.1796875" style="60" customWidth="1"/>
    <col min="35" max="35" width="12.1796875" style="65" customWidth="1"/>
    <col min="36" max="37" width="11.453125" style="114" customWidth="1"/>
    <col min="38" max="38" width="12.453125" style="115" customWidth="1"/>
    <col min="39" max="39" width="9.81640625" style="56" hidden="1" customWidth="1"/>
    <col min="40" max="40" width="14.1796875" style="56" hidden="1" customWidth="1"/>
    <col min="41" max="41" width="10" style="60" hidden="1" customWidth="1"/>
    <col min="42" max="48" width="9.1796875" style="60"/>
    <col min="49" max="49" width="8.81640625" style="56" hidden="1" customWidth="1"/>
    <col min="50" max="50" width="9.81640625" style="60" hidden="1" customWidth="1"/>
    <col min="51" max="51" width="0" style="92" hidden="1" customWidth="1"/>
    <col min="52" max="16384" width="9.1796875" style="60"/>
  </cols>
  <sheetData>
    <row r="1" spans="1:51" x14ac:dyDescent="0.35">
      <c r="A1" s="53" t="s">
        <v>10</v>
      </c>
      <c r="B1" s="123"/>
      <c r="C1" s="123"/>
      <c r="G1" s="61"/>
      <c r="J1" s="62"/>
      <c r="T1" s="64"/>
      <c r="AI1" s="60"/>
    </row>
    <row r="2" spans="1:51" x14ac:dyDescent="0.35">
      <c r="A2" s="53" t="s">
        <v>9</v>
      </c>
      <c r="B2" s="123"/>
      <c r="C2" s="123"/>
      <c r="G2" s="61"/>
      <c r="J2" s="62"/>
      <c r="T2" s="64"/>
      <c r="AI2" s="60"/>
    </row>
    <row r="3" spans="1:51" s="54" customFormat="1" ht="87" x14ac:dyDescent="0.35">
      <c r="A3" s="50" t="s">
        <v>12</v>
      </c>
      <c r="B3" s="50" t="s">
        <v>68</v>
      </c>
      <c r="C3" s="50" t="s">
        <v>4</v>
      </c>
      <c r="D3" s="50" t="s">
        <v>66</v>
      </c>
      <c r="E3" s="50" t="s">
        <v>5</v>
      </c>
      <c r="F3" s="50" t="s">
        <v>105</v>
      </c>
      <c r="G3" s="50" t="s">
        <v>63</v>
      </c>
      <c r="H3" s="50" t="s">
        <v>64</v>
      </c>
      <c r="I3" s="103" t="s">
        <v>128</v>
      </c>
      <c r="J3" s="50" t="s">
        <v>120</v>
      </c>
      <c r="K3" s="50" t="s">
        <v>131</v>
      </c>
      <c r="L3" s="50" t="s">
        <v>67</v>
      </c>
      <c r="M3" s="50" t="s">
        <v>104</v>
      </c>
      <c r="N3" s="50" t="s">
        <v>114</v>
      </c>
      <c r="O3" s="51" t="s">
        <v>115</v>
      </c>
      <c r="P3" s="104" t="s">
        <v>6</v>
      </c>
      <c r="Q3" s="50" t="s">
        <v>7</v>
      </c>
      <c r="R3" s="50" t="s">
        <v>69</v>
      </c>
      <c r="S3" s="50" t="s">
        <v>17</v>
      </c>
      <c r="T3" s="52" t="s">
        <v>11</v>
      </c>
      <c r="U3" s="50" t="s">
        <v>73</v>
      </c>
      <c r="V3" s="50" t="s">
        <v>20</v>
      </c>
      <c r="W3" s="50" t="s">
        <v>72</v>
      </c>
      <c r="X3" s="50" t="s">
        <v>76</v>
      </c>
      <c r="Y3" s="50" t="s">
        <v>71</v>
      </c>
      <c r="Z3" s="50" t="s">
        <v>77</v>
      </c>
      <c r="AA3" s="50" t="s">
        <v>70</v>
      </c>
      <c r="AB3" s="50" t="s">
        <v>80</v>
      </c>
      <c r="AC3" s="50" t="s">
        <v>81</v>
      </c>
      <c r="AD3" s="50" t="s">
        <v>74</v>
      </c>
      <c r="AE3" s="50" t="s">
        <v>75</v>
      </c>
      <c r="AF3" s="50" t="s">
        <v>78</v>
      </c>
      <c r="AG3" s="50" t="s">
        <v>82</v>
      </c>
      <c r="AH3" s="50" t="s">
        <v>124</v>
      </c>
      <c r="AI3" s="105" t="s">
        <v>23</v>
      </c>
      <c r="AJ3" s="116" t="s">
        <v>125</v>
      </c>
      <c r="AK3" s="116" t="s">
        <v>22</v>
      </c>
      <c r="AL3" s="116" t="s">
        <v>8</v>
      </c>
      <c r="AM3" s="55"/>
      <c r="AN3" s="55"/>
      <c r="AO3" s="97">
        <v>45601</v>
      </c>
      <c r="AW3" s="59">
        <v>45086</v>
      </c>
      <c r="AX3" s="97">
        <v>45443</v>
      </c>
      <c r="AY3" s="99"/>
    </row>
    <row r="4" spans="1:51" s="70" customFormat="1" x14ac:dyDescent="0.35">
      <c r="A4" s="106">
        <v>100</v>
      </c>
      <c r="B4" s="106">
        <v>700</v>
      </c>
      <c r="C4" s="107" t="s">
        <v>116</v>
      </c>
      <c r="D4" s="107" t="s">
        <v>127</v>
      </c>
      <c r="E4" s="66">
        <v>3</v>
      </c>
      <c r="F4" s="108">
        <v>45114</v>
      </c>
      <c r="G4" s="108">
        <v>45114</v>
      </c>
      <c r="H4" s="108">
        <v>45114</v>
      </c>
      <c r="I4" s="109">
        <v>12</v>
      </c>
      <c r="J4" s="108">
        <v>45114</v>
      </c>
      <c r="K4" s="108">
        <v>45558</v>
      </c>
      <c r="L4" s="108"/>
      <c r="M4" s="66">
        <v>365</v>
      </c>
      <c r="N4" s="66">
        <f>IF(M4="","",365-M4)</f>
        <v>0</v>
      </c>
      <c r="O4" s="67">
        <f>IF(N4="","",N4/365)</f>
        <v>0</v>
      </c>
      <c r="P4" s="110">
        <v>65000</v>
      </c>
      <c r="Q4" s="111">
        <v>1</v>
      </c>
      <c r="R4" s="111" t="s">
        <v>106</v>
      </c>
      <c r="S4" s="67" t="str">
        <f t="shared" ref="S4:S67" si="0">IF(Q4="","",IF(AND(_xlfn.DAYS(J4,G4)&lt;275,Q4&gt;1),"80%",IF(AND(_xlfn.DAYS(J4,G4)&lt;275,Q4&lt;2),"70%",IF(AND(_xlfn.DAYS(J4,G4)&gt;274,Q4&gt;1),"100%","90%"))))</f>
        <v>70%</v>
      </c>
      <c r="T4" s="68">
        <f>IF(Q4="","",IF(AND(_xlfn.DAYS(J4,G4)&lt;365,Q4&gt;1,AW4&lt;1),VLOOKUP(E4,'Composite Rents &amp; Incomes 2022'!$I$38:$J$41,2,FALSE),IF(AND(_xlfn.DAYS(J4,G4)&lt;365,Q4&lt;2,AW4&lt;1),VLOOKUP(E4,'Composite Rents &amp; Incomes 2022'!$I$28:$J$32,2,FALSE),IF(AND(_xlfn.DAYS(J4,G4)&gt;364,Q4&gt;1,AW4&lt;1),VLOOKUP(E4,'Composite Rents &amp; Incomes 2022'!$I$38:$K$41,3,FALSE),IF(AND(_xlfn.DAYS(J4,G4)&gt;364,Q4&gt;1,AW4&lt;1),VLOOKUP(E4,'Composite Rents &amp; Incomes 2022'!$I$38:$J$41,3,FALSE),IF(AND(_xlfn.DAYS(J4,G4)&lt;365,Q4&gt;1,AW4&gt;0,AX4&lt;=-1),VLOOKUP(E4,'Composite Rents &amp; Incomes 2023'!$I$38:$J$41,2,FALSE),IF(AND(_xlfn.DAYS(J4,G4)&lt;365,Q4&lt;2,AW4&gt;0,AX4&lt;=-1),VLOOKUP(E4,'Composite Rents &amp; Incomes 2023'!$I$28:$J$32,2,FALSE),IF(AND(_xlfn.DAYS(J4,G4)&gt;364,Q4&gt;1,AW4&gt;0,AX4&lt;=-1),VLOOKUP(E4,'Composite Rents &amp; Incomes 2023'!$I$38:$K$41,3,FALSE),IF(AND(_xlfn.DAYS(J4,G4)&gt;364,Q4&lt;2,AW4&lt;1,AX4&lt;=-1),VLOOKUP(E4,'Composite Rents &amp; Incomes 2023'!$I$28:$K$32,3,FALSE),IF(AND(_xlfn.DAYS(J4,G4)&lt;365,Q4&gt;1,AX4&gt;-1),VLOOKUP(E4,'Composite Rents &amp; Incomes 2024'!$I$38:$J$41,2,FALSE),IF(AND(_xlfn.DAYS(J4,G4)&lt;365,Q4&lt;2,AX4&gt;-1),VLOOKUP(E4,'Composite Rents &amp; Incomes 2024'!$I$28:$J$32,2,FALSE),IF(AND(_xlfn.DAYS(J4,G4)&gt;364,Q4&gt;1,AX4&gt;-1),VLOOKUP(E4,'Composite Rents &amp; Incomes 2024'!$I$38:$K$41,3,FALSE),IF(AND(_xlfn.DAYS(J4,G4)&gt;364,Q4&lt;2,AX4&gt;-1),VLOOKUP(E4,'Composite Rents &amp; Incomes 2024'!$I$28:$K$32,3,FALSE),"")))))))))))))</f>
        <v>81150</v>
      </c>
      <c r="U4" s="69" t="s">
        <v>3</v>
      </c>
      <c r="V4" s="69" t="str">
        <f>IF(U4="","",IF(AND(AO4=1,U4="No",Q4&lt;2),"$38",IF(AND(AO4=1,U4="No",Q4=2),"$53",IF(AND(AO4=1,U4="No",Q4=3),"$70",IF(AND(AO4=1,U4="No",Q4=4),"$93",IF(AND(AO4=0,U4="No",Q4&lt;2),"$42",IF(AND(AO4=0,U4="No",Q4=2),"$59",IF(AND(AO4=0,U4="No",Q4=3),"$78",IF(AND(AO4=0,U4="No",Q4=4),"$104","$0")))))))))</f>
        <v>$38</v>
      </c>
      <c r="W4" s="69" t="s">
        <v>1</v>
      </c>
      <c r="X4" s="69" t="str">
        <f>IF(W4="","",IF(AND(AO4=1,W4="No",Q4&lt;2),"$70",IF(AND(AO4=1,W4="No",Q4=2),"$81",IF(AND(AO4=1,W4="No",Q4=3),"$100",IF(AND(AO4=1,W4="No",Q4=4),"$118",IF(AND(AO4=0,W4="No",Q4&lt;2),"$78",IF(AND(AO4=0,W4="No",Q4=2),"$91",IF(AND(AO4=0,W4="No",Q4=3),"$112",IF(AND(AO4=0,W4="No",Q4=4),"$132","$0")))))))))</f>
        <v>$0</v>
      </c>
      <c r="Y4" s="69" t="s">
        <v>3</v>
      </c>
      <c r="Z4" s="69">
        <v>25</v>
      </c>
      <c r="AA4" s="69" t="s">
        <v>3</v>
      </c>
      <c r="AB4" s="69" t="s">
        <v>1</v>
      </c>
      <c r="AC4" s="69" t="str">
        <f>IF(AND(AB4="",AA4=""),"",IF(AND(AO4=1,AA4="No",AB4="Yes"),"$13",IF(AND(AO4=0,AA4="No",AB4="Yes"),"$15","$0")))</f>
        <v>$13</v>
      </c>
      <c r="AD4" s="69" t="s">
        <v>3</v>
      </c>
      <c r="AE4" s="69" t="s">
        <v>3</v>
      </c>
      <c r="AF4" s="69">
        <v>2</v>
      </c>
      <c r="AG4" s="69" t="s">
        <v>3</v>
      </c>
      <c r="AH4" s="69">
        <v>46</v>
      </c>
      <c r="AI4" s="112">
        <v>0</v>
      </c>
      <c r="AJ4" s="118">
        <f>IF(Q4="","",ROUND(IF(AND(Q4&gt;1,AW4&lt;1),VLOOKUP(Q4,'Composite Rents &amp; Incomes 2022'!$B$38:$C$40,2,FALSE),IF(AND(Q4&lt;2,AW4&lt;1),VLOOKUP(Q4,'Composite Rents &amp; Incomes 2022'!$B$28:$C$30,2,FALSE),IF(AND(Q4&gt;1,AW4&gt;0,AX4&lt;=-1),VLOOKUP(Q4,'Composite Rents &amp; Incomes 2023'!$B$38:$C$40,2,FALSE),IF(AND(Q4&lt;2,AW4&gt;0,AX4&lt;=-1),VLOOKUP(Q4,'Composite Rents &amp; Incomes 2023'!$B$28:$C$30,2,FALSE),IF(AND(Q4&gt;1,AX4&gt;-1),VLOOKUP(Q4,'Composite Rents &amp; Incomes 2024'!$B$38:$C$40,2,FALSE),IF(AND(Q4&lt;2,AX4&gt;-1),VLOOKUP(Q4,'Composite Rents &amp; Incomes 2024'!$B$28:$C$30,2,FALSE),"")))))),0))</f>
        <v>1690</v>
      </c>
      <c r="AK4" s="118">
        <f>IF(AH4="","",AJ4-AI4-AH4-AF4-AC4-Z4-X4-V4)</f>
        <v>1566</v>
      </c>
      <c r="AL4" s="119">
        <v>1566</v>
      </c>
      <c r="AM4" s="57" t="str">
        <f>IF(AL4="","",IF(AL4&lt;=AK4,"Under", "Over"))</f>
        <v>Under</v>
      </c>
      <c r="AN4" s="57" t="str">
        <f>IF(P4="","",IF(P4&lt;=T4,"Under", "Over"))</f>
        <v>Under</v>
      </c>
      <c r="AO4" s="70">
        <f>IF(G4&lt;$AO$3,1,0)</f>
        <v>1</v>
      </c>
      <c r="AW4" s="58">
        <f t="shared" ref="AW4:AW67" si="1">_xlfn.DAYS(J4,$AW$3)</f>
        <v>28</v>
      </c>
      <c r="AX4" s="70">
        <f>_xlfn.DAYS(J4,$AX$3)</f>
        <v>-329</v>
      </c>
      <c r="AY4" s="98" t="str">
        <f>IF(K4="","",IF(DATEDIF(J4,K4,"D")&gt;364,"Over",""))</f>
        <v>Over</v>
      </c>
    </row>
    <row r="5" spans="1:51" s="81" customFormat="1" x14ac:dyDescent="0.35">
      <c r="A5" s="71"/>
      <c r="B5" s="71"/>
      <c r="C5" s="72"/>
      <c r="D5" s="72"/>
      <c r="E5" s="73"/>
      <c r="F5" s="74"/>
      <c r="G5" s="74"/>
      <c r="H5" s="74"/>
      <c r="I5" s="93"/>
      <c r="J5" s="74"/>
      <c r="K5" s="74"/>
      <c r="L5" s="74"/>
      <c r="M5" s="73"/>
      <c r="N5" s="75" t="str">
        <f t="shared" ref="N5:N64" si="2">IF(M5="","",365-M5)</f>
        <v/>
      </c>
      <c r="O5" s="76" t="str">
        <f t="shared" ref="O5:O64" si="3">IF(N5="","",N5/365)</f>
        <v/>
      </c>
      <c r="P5" s="77"/>
      <c r="Q5" s="78"/>
      <c r="R5" s="78"/>
      <c r="S5" s="76" t="str">
        <f t="shared" si="0"/>
        <v/>
      </c>
      <c r="T5" s="113" t="str">
        <f>IF(Q5="","",IF(AND(_xlfn.DAYS(J5,G5)&lt;365,Q5&gt;1,AW5&lt;1),VLOOKUP(E5,'Composite Rents &amp; Incomes 2022'!$I$38:$J$41,2,FALSE),IF(AND(_xlfn.DAYS(J5,G5)&lt;365,Q5&lt;2,AW5&lt;1),VLOOKUP(E5,'Composite Rents &amp; Incomes 2022'!$I$28:$J$32,2,FALSE),IF(AND(_xlfn.DAYS(J5,G5)&gt;364,Q5&gt;1,AW5&lt;1),VLOOKUP(E5,'Composite Rents &amp; Incomes 2022'!$I$38:$K$41,3,FALSE),IF(AND(_xlfn.DAYS(J5,G5)&gt;364,Q5&gt;1,AW5&lt;1),VLOOKUP(E5,'Composite Rents &amp; Incomes 2022'!$I$38:$J$41,3,FALSE),IF(AND(_xlfn.DAYS(J5,G5)&lt;365,Q5&gt;1,AW5&gt;0,AX5&lt;=-1),VLOOKUP(E5,'Composite Rents &amp; Incomes 2023'!$I$38:$J$41,2,FALSE),IF(AND(_xlfn.DAYS(J5,G5)&lt;365,Q5&lt;2,AW5&gt;0,AX5&lt;=-1),VLOOKUP(E5,'Composite Rents &amp; Incomes 2023'!$I$28:$J$32,2,FALSE),IF(AND(_xlfn.DAYS(J5,G5)&gt;364,Q5&gt;1,AW5&gt;0,AX5&lt;=-1),VLOOKUP(E5,'Composite Rents &amp; Incomes 2023'!$I$38:$K$41,3,FALSE),IF(AND(_xlfn.DAYS(J5,G5)&gt;364,Q5&lt;2,AW5&lt;1,AX5&lt;=-1),VLOOKUP(E5,'Composite Rents &amp; Incomes 2023'!$I$28:$K$32,3,FALSE),IF(AND(_xlfn.DAYS(J5,G5)&lt;365,Q5&gt;1,AX5&gt;-1),VLOOKUP(E5,'Composite Rents &amp; Incomes 2024'!$I$38:$J$41,2,FALSE),IF(AND(_xlfn.DAYS(J5,G5)&lt;365,Q5&lt;2,AX5&gt;-1),VLOOKUP(E5,'Composite Rents &amp; Incomes 2024'!$I$28:$J$32,2,FALSE),IF(AND(_xlfn.DAYS(J5,G5)&gt;364,Q5&gt;1,AX5&gt;-1),VLOOKUP(E5,'Composite Rents &amp; Incomes 2024'!$I$38:$K$41,3,FALSE),IF(AND(_xlfn.DAYS(J5,G5)&gt;364,Q5&lt;2,AX5&gt;-1),VLOOKUP(E5,'Composite Rents &amp; Incomes 2024'!$I$28:$K$32,3,FALSE),"")))))))))))))</f>
        <v/>
      </c>
      <c r="U5" s="79"/>
      <c r="V5" s="69" t="str">
        <f t="shared" ref="V5:V68" si="4">IF(U5="","",IF(AND(AO5=1,U5="No",Q5&lt;2),"$38",IF(AND(AO5=1,U5="No",Q5=2),"$53",IF(AND(AO5=1,U5="No",Q5=3),"$70",IF(AND(AO5=1,U5="No",Q5=4),"$93",IF(AND(AO5=0,U5="No",Q5&lt;2),"$42",IF(AND(AO5=0,U5="No",Q5=2),"$59",IF(AND(AO5=0,U5="No",Q5=3),"$78",IF(AND(AO5=0,U5="No",Q5=4),"$104","$0")))))))))</f>
        <v/>
      </c>
      <c r="W5" s="79"/>
      <c r="X5" s="69" t="str">
        <f t="shared" ref="X5:X68" si="5">IF(W5="","",IF(AND(AO5=1,W5="No",Q5&lt;2),"$70",IF(AND(AO5=1,W5="No",Q5=2),"$81",IF(AND(AO5=1,W5="No",Q5=3),"$100",IF(AND(AO5=1,W5="No",Q5=4),"$118",IF(AND(AO5=0,W5="No",Q5&lt;2),"$78",IF(AND(AO5=0,W5="No",Q5=2),"$91",IF(AND(AO5=0,W5="No",Q5=3),"$112",IF(AND(AO5=0,W5="No",Q5=4),"$132","$0")))))))))</f>
        <v/>
      </c>
      <c r="Y5" s="79"/>
      <c r="Z5" s="79"/>
      <c r="AA5" s="79"/>
      <c r="AB5" s="79"/>
      <c r="AC5" s="69" t="str">
        <f t="shared" ref="AC5:AC68" si="6">IF(AND(AB5="",AA5=""),"",IF(AND(AO5=1,AA5="No",AB5="Yes"),"$13",IF(AND(AO5=0,AA5="No",AB5="Yes"),"$15","$0")))</f>
        <v/>
      </c>
      <c r="AD5" s="79"/>
      <c r="AE5" s="79"/>
      <c r="AF5" s="79"/>
      <c r="AG5" s="79"/>
      <c r="AH5" s="79"/>
      <c r="AI5" s="80"/>
      <c r="AJ5" s="120" t="str">
        <f>IF(Q5="","",ROUND(IF(AND(Q5&gt;1,AW5&lt;1),VLOOKUP(Q5,'Composite Rents &amp; Incomes 2022'!$B$38:$C$40,2,FALSE),IF(AND(Q5&lt;2,AW5&lt;1),VLOOKUP(Q5,'Composite Rents &amp; Incomes 2022'!$B$28:$C$30,2,FALSE),IF(AND(Q5&gt;1,AW5&gt;0,AX5&lt;=-1),VLOOKUP(Q5,'Composite Rents &amp; Incomes 2023'!$B$38:$C$40,2,FALSE),IF(AND(Q5&lt;2,AW5&gt;0,AX5&lt;=-1),VLOOKUP(Q5,'Composite Rents &amp; Incomes 2023'!$B$28:$C$30,2,FALSE),IF(AND(Q5&gt;1,AX5&gt;-1),VLOOKUP(Q5,'Composite Rents &amp; Incomes 2024'!$B$38:$C$40,2,FALSE),IF(AND(Q5&lt;2,AX5&gt;-1),VLOOKUP(Q5,'Composite Rents &amp; Incomes 2024'!$B$28:$C$30,2,FALSE),"")))))),0))</f>
        <v/>
      </c>
      <c r="AK5" s="120" t="str">
        <f>IF(AH5="","",AJ5-AI5-AH5-AF5-AC5-Z5-X5-V5)</f>
        <v/>
      </c>
      <c r="AL5" s="121"/>
      <c r="AM5" s="57" t="str">
        <f t="shared" ref="AM5:AM68" si="7">IF(AL5="","",IF(AL5&lt;=AK5,"Under", "Over"))</f>
        <v/>
      </c>
      <c r="AN5" s="57" t="str">
        <f t="shared" ref="AN5:AN68" si="8">IF(P5="","",IF(P5&lt;=T5,"Under", "Over"))</f>
        <v/>
      </c>
      <c r="AO5" s="70">
        <f t="shared" ref="AO5:AO68" si="9">IF(G5&lt;$AO$3,1,0)</f>
        <v>1</v>
      </c>
      <c r="AW5" s="58">
        <f t="shared" si="1"/>
        <v>-45086</v>
      </c>
      <c r="AX5" s="70">
        <f t="shared" ref="AX5:AX68" si="10">_xlfn.DAYS(J5,$AX$3)</f>
        <v>-45443</v>
      </c>
      <c r="AY5" s="98" t="str">
        <f t="shared" ref="AY5:AY68" si="11">IF(K5="","",IF(DATEDIF(J5,K5,"D")&gt;364,"Over",""))</f>
        <v/>
      </c>
    </row>
    <row r="6" spans="1:51" s="81" customFormat="1" x14ac:dyDescent="0.35">
      <c r="A6" s="71"/>
      <c r="B6" s="71"/>
      <c r="C6" s="72"/>
      <c r="D6" s="72"/>
      <c r="E6" s="78"/>
      <c r="F6" s="82"/>
      <c r="G6" s="82"/>
      <c r="H6" s="82"/>
      <c r="I6" s="94"/>
      <c r="J6" s="74"/>
      <c r="K6" s="74"/>
      <c r="L6" s="82"/>
      <c r="M6" s="78"/>
      <c r="N6" s="75" t="str">
        <f t="shared" si="2"/>
        <v/>
      </c>
      <c r="O6" s="76" t="str">
        <f t="shared" si="3"/>
        <v/>
      </c>
      <c r="P6" s="77"/>
      <c r="Q6" s="78"/>
      <c r="R6" s="78"/>
      <c r="S6" s="76" t="str">
        <f t="shared" si="0"/>
        <v/>
      </c>
      <c r="T6" s="113" t="str">
        <f>IF(Q6="","",IF(AND(_xlfn.DAYS(J6,G6)&lt;365,Q6&gt;1,AW6&lt;1),VLOOKUP(E6,'Composite Rents &amp; Incomes 2022'!$I$38:$J$41,2,FALSE),IF(AND(_xlfn.DAYS(J6,G6)&lt;365,Q6&lt;2,AW6&lt;1),VLOOKUP(E6,'Composite Rents &amp; Incomes 2022'!$I$28:$J$32,2,FALSE),IF(AND(_xlfn.DAYS(J6,G6)&gt;364,Q6&gt;1,AW6&lt;1),VLOOKUP(E6,'Composite Rents &amp; Incomes 2022'!$I$38:$K$41,3,FALSE),IF(AND(_xlfn.DAYS(J6,G6)&gt;364,Q6&gt;1,AW6&lt;1),VLOOKUP(E6,'Composite Rents &amp; Incomes 2022'!$I$38:$J$41,3,FALSE),IF(AND(_xlfn.DAYS(J6,G6)&lt;365,Q6&gt;1,AW6&gt;0,AX6&lt;=-1),VLOOKUP(E6,'Composite Rents &amp; Incomes 2023'!$I$38:$J$41,2,FALSE),IF(AND(_xlfn.DAYS(J6,G6)&lt;365,Q6&lt;2,AW6&gt;0,AX6&lt;=-1),VLOOKUP(E6,'Composite Rents &amp; Incomes 2023'!$I$28:$J$32,2,FALSE),IF(AND(_xlfn.DAYS(J6,G6)&gt;364,Q6&gt;1,AW6&gt;0,AX6&lt;=-1),VLOOKUP(E6,'Composite Rents &amp; Incomes 2023'!$I$38:$K$41,3,FALSE),IF(AND(_xlfn.DAYS(J6,G6)&gt;364,Q6&lt;2,AW6&lt;1,AX6&lt;=-1),VLOOKUP(E6,'Composite Rents &amp; Incomes 2023'!$I$28:$K$32,3,FALSE),IF(AND(_xlfn.DAYS(J6,G6)&lt;365,Q6&gt;1,AX6&gt;-1),VLOOKUP(E6,'Composite Rents &amp; Incomes 2024'!$I$38:$J$41,2,FALSE),IF(AND(_xlfn.DAYS(J6,G6)&lt;365,Q6&lt;2,AX6&gt;-1),VLOOKUP(E6,'Composite Rents &amp; Incomes 2024'!$I$28:$J$32,2,FALSE),IF(AND(_xlfn.DAYS(J6,G6)&gt;364,Q6&gt;1,AX6&gt;-1),VLOOKUP(E6,'Composite Rents &amp; Incomes 2024'!$I$38:$K$41,3,FALSE),IF(AND(_xlfn.DAYS(J6,G6)&gt;364,Q6&lt;2,AX6&gt;-1),VLOOKUP(E6,'Composite Rents &amp; Incomes 2024'!$I$28:$K$32,3,FALSE),"")))))))))))))</f>
        <v/>
      </c>
      <c r="U6" s="79"/>
      <c r="V6" s="69" t="str">
        <f t="shared" si="4"/>
        <v/>
      </c>
      <c r="W6" s="79"/>
      <c r="X6" s="69" t="str">
        <f t="shared" si="5"/>
        <v/>
      </c>
      <c r="Y6" s="79"/>
      <c r="Z6" s="79"/>
      <c r="AA6" s="79"/>
      <c r="AB6" s="79"/>
      <c r="AC6" s="69" t="str">
        <f t="shared" si="6"/>
        <v/>
      </c>
      <c r="AD6" s="79"/>
      <c r="AE6" s="79"/>
      <c r="AF6" s="79"/>
      <c r="AG6" s="79"/>
      <c r="AH6" s="79"/>
      <c r="AI6" s="80"/>
      <c r="AJ6" s="120" t="str">
        <f>IF(Q6="","",ROUND(IF(AND(Q6&gt;1,AW6&lt;1),VLOOKUP(Q6,'Composite Rents &amp; Incomes 2022'!$B$38:$C$40,2,FALSE),IF(AND(Q6&lt;2,AW6&lt;1),VLOOKUP(Q6,'Composite Rents &amp; Incomes 2022'!$B$28:$C$30,2,FALSE),IF(AND(Q6&gt;1,AW6&gt;0,AX6&lt;=-1),VLOOKUP(Q6,'Composite Rents &amp; Incomes 2023'!$B$38:$C$40,2,FALSE),IF(AND(Q6&lt;2,AW6&gt;0,AX6&lt;=-1),VLOOKUP(Q6,'Composite Rents &amp; Incomes 2023'!$B$28:$C$30,2,FALSE),IF(AND(Q6&gt;1,AX6&gt;-1),VLOOKUP(Q6,'Composite Rents &amp; Incomes 2024'!$B$38:$C$40,2,FALSE),IF(AND(Q6&lt;2,AX6&gt;-1),VLOOKUP(Q6,'Composite Rents &amp; Incomes 2024'!$B$28:$C$30,2,FALSE),"")))))),0))</f>
        <v/>
      </c>
      <c r="AK6" s="120" t="str">
        <f t="shared" ref="AK6:AK37" si="12">IF(AH6="","",AJ6-AI6-AH6-AF6-AC6-Z6-X6-V6)</f>
        <v/>
      </c>
      <c r="AL6" s="121"/>
      <c r="AM6" s="57" t="str">
        <f t="shared" si="7"/>
        <v/>
      </c>
      <c r="AN6" s="57" t="str">
        <f t="shared" si="8"/>
        <v/>
      </c>
      <c r="AO6" s="70">
        <f t="shared" si="9"/>
        <v>1</v>
      </c>
      <c r="AW6" s="58">
        <f t="shared" si="1"/>
        <v>-45086</v>
      </c>
      <c r="AX6" s="70">
        <f t="shared" si="10"/>
        <v>-45443</v>
      </c>
      <c r="AY6" s="98" t="str">
        <f t="shared" si="11"/>
        <v/>
      </c>
    </row>
    <row r="7" spans="1:51" s="81" customFormat="1" x14ac:dyDescent="0.35">
      <c r="A7" s="71"/>
      <c r="B7" s="71"/>
      <c r="C7" s="72"/>
      <c r="D7" s="72"/>
      <c r="E7" s="78"/>
      <c r="F7" s="78"/>
      <c r="G7" s="82"/>
      <c r="H7" s="82"/>
      <c r="I7" s="94"/>
      <c r="J7" s="74"/>
      <c r="K7" s="74"/>
      <c r="L7" s="82"/>
      <c r="M7" s="78"/>
      <c r="N7" s="75" t="str">
        <f t="shared" si="2"/>
        <v/>
      </c>
      <c r="O7" s="76" t="str">
        <f t="shared" si="3"/>
        <v/>
      </c>
      <c r="P7" s="77"/>
      <c r="Q7" s="73"/>
      <c r="R7" s="73"/>
      <c r="S7" s="76" t="str">
        <f t="shared" si="0"/>
        <v/>
      </c>
      <c r="T7" s="113" t="str">
        <f>IF(Q7="","",IF(AND(_xlfn.DAYS(J7,G7)&lt;365,Q7&gt;1,AW7&lt;1),VLOOKUP(E7,'Composite Rents &amp; Incomes 2022'!$I$38:$J$41,2,FALSE),IF(AND(_xlfn.DAYS(J7,G7)&lt;365,Q7&lt;2,AW7&lt;1),VLOOKUP(E7,'Composite Rents &amp; Incomes 2022'!$I$28:$J$32,2,FALSE),IF(AND(_xlfn.DAYS(J7,G7)&gt;364,Q7&gt;1,AW7&lt;1),VLOOKUP(E7,'Composite Rents &amp; Incomes 2022'!$I$38:$K$41,3,FALSE),IF(AND(_xlfn.DAYS(J7,G7)&gt;364,Q7&gt;1,AW7&lt;1),VLOOKUP(E7,'Composite Rents &amp; Incomes 2022'!$I$38:$J$41,3,FALSE),IF(AND(_xlfn.DAYS(J7,G7)&lt;365,Q7&gt;1,AW7&gt;0,AX7&lt;=-1),VLOOKUP(E7,'Composite Rents &amp; Incomes 2023'!$I$38:$J$41,2,FALSE),IF(AND(_xlfn.DAYS(J7,G7)&lt;365,Q7&lt;2,AW7&gt;0,AX7&lt;=-1),VLOOKUP(E7,'Composite Rents &amp; Incomes 2023'!$I$28:$J$32,2,FALSE),IF(AND(_xlfn.DAYS(J7,G7)&gt;364,Q7&gt;1,AW7&gt;0,AX7&lt;=-1),VLOOKUP(E7,'Composite Rents &amp; Incomes 2023'!$I$38:$K$41,3,FALSE),IF(AND(_xlfn.DAYS(J7,G7)&gt;364,Q7&lt;2,AW7&lt;1,AX7&lt;=-1),VLOOKUP(E7,'Composite Rents &amp; Incomes 2023'!$I$28:$K$32,3,FALSE),IF(AND(_xlfn.DAYS(J7,G7)&lt;365,Q7&gt;1,AX7&gt;-1),VLOOKUP(E7,'Composite Rents &amp; Incomes 2024'!$I$38:$J$41,2,FALSE),IF(AND(_xlfn.DAYS(J7,G7)&lt;365,Q7&lt;2,AX7&gt;-1),VLOOKUP(E7,'Composite Rents &amp; Incomes 2024'!$I$28:$J$32,2,FALSE),IF(AND(_xlfn.DAYS(J7,G7)&gt;364,Q7&gt;1,AX7&gt;-1),VLOOKUP(E7,'Composite Rents &amp; Incomes 2024'!$I$38:$K$41,3,FALSE),IF(AND(_xlfn.DAYS(J7,G7)&gt;364,Q7&lt;2,AX7&gt;-1),VLOOKUP(E7,'Composite Rents &amp; Incomes 2024'!$I$28:$K$32,3,FALSE),"")))))))))))))</f>
        <v/>
      </c>
      <c r="U7" s="79"/>
      <c r="V7" s="69" t="str">
        <f t="shared" si="4"/>
        <v/>
      </c>
      <c r="W7" s="79"/>
      <c r="X7" s="69" t="str">
        <f t="shared" si="5"/>
        <v/>
      </c>
      <c r="Y7" s="79"/>
      <c r="Z7" s="79"/>
      <c r="AA7" s="79"/>
      <c r="AC7" s="69" t="str">
        <f t="shared" si="6"/>
        <v/>
      </c>
      <c r="AD7" s="79"/>
      <c r="AE7" s="79"/>
      <c r="AF7" s="79"/>
      <c r="AG7" s="79"/>
      <c r="AH7" s="79"/>
      <c r="AI7" s="80"/>
      <c r="AJ7" s="120" t="str">
        <f>IF(Q7="","",ROUND(IF(AND(Q7&gt;1,AW7&lt;1),VLOOKUP(Q7,'Composite Rents &amp; Incomes 2022'!$B$38:$C$40,2,FALSE),IF(AND(Q7&lt;2,AW7&lt;1),VLOOKUP(Q7,'Composite Rents &amp; Incomes 2022'!$B$28:$C$30,2,FALSE),IF(AND(Q7&gt;1,AW7&gt;0,AX7&lt;=-1),VLOOKUP(Q7,'Composite Rents &amp; Incomes 2023'!$B$38:$C$40,2,FALSE),IF(AND(Q7&lt;2,AW7&gt;0,AX7&lt;=-1),VLOOKUP(Q7,'Composite Rents &amp; Incomes 2023'!$B$28:$C$30,2,FALSE),IF(AND(Q7&gt;1,AX7&gt;-1),VLOOKUP(Q7,'Composite Rents &amp; Incomes 2024'!$B$38:$C$40,2,FALSE),IF(AND(Q7&lt;2,AX7&gt;-1),VLOOKUP(Q7,'Composite Rents &amp; Incomes 2024'!$B$28:$C$30,2,FALSE),"")))))),0))</f>
        <v/>
      </c>
      <c r="AK7" s="120" t="str">
        <f t="shared" si="12"/>
        <v/>
      </c>
      <c r="AL7" s="121"/>
      <c r="AM7" s="57" t="str">
        <f t="shared" si="7"/>
        <v/>
      </c>
      <c r="AN7" s="57" t="str">
        <f t="shared" si="8"/>
        <v/>
      </c>
      <c r="AO7" s="70">
        <f t="shared" si="9"/>
        <v>1</v>
      </c>
      <c r="AW7" s="58">
        <f t="shared" si="1"/>
        <v>-45086</v>
      </c>
      <c r="AX7" s="70">
        <f t="shared" si="10"/>
        <v>-45443</v>
      </c>
      <c r="AY7" s="98" t="str">
        <f t="shared" si="11"/>
        <v/>
      </c>
    </row>
    <row r="8" spans="1:51" x14ac:dyDescent="0.35">
      <c r="A8" s="71"/>
      <c r="B8" s="71"/>
      <c r="C8" s="71"/>
      <c r="D8" s="71"/>
      <c r="E8" s="73"/>
      <c r="F8" s="73"/>
      <c r="G8" s="74"/>
      <c r="H8" s="74"/>
      <c r="I8" s="93"/>
      <c r="J8" s="74"/>
      <c r="K8" s="74"/>
      <c r="L8" s="74"/>
      <c r="M8" s="78"/>
      <c r="N8" s="75" t="str">
        <f t="shared" si="2"/>
        <v/>
      </c>
      <c r="O8" s="76" t="str">
        <f t="shared" si="3"/>
        <v/>
      </c>
      <c r="P8" s="77"/>
      <c r="Q8" s="73"/>
      <c r="R8" s="73"/>
      <c r="S8" s="76" t="str">
        <f t="shared" si="0"/>
        <v/>
      </c>
      <c r="T8" s="113" t="str">
        <f>IF(Q8="","",IF(AND(_xlfn.DAYS(J8,G8)&lt;365,Q8&gt;1,AW8&lt;1),VLOOKUP(E8,'Composite Rents &amp; Incomes 2022'!$I$38:$J$41,2,FALSE),IF(AND(_xlfn.DAYS(J8,G8)&lt;365,Q8&lt;2,AW8&lt;1),VLOOKUP(E8,'Composite Rents &amp; Incomes 2022'!$I$28:$J$32,2,FALSE),IF(AND(_xlfn.DAYS(J8,G8)&gt;364,Q8&gt;1,AW8&lt;1),VLOOKUP(E8,'Composite Rents &amp; Incomes 2022'!$I$38:$K$41,3,FALSE),IF(AND(_xlfn.DAYS(J8,G8)&gt;364,Q8&gt;1,AW8&lt;1),VLOOKUP(E8,'Composite Rents &amp; Incomes 2022'!$I$38:$J$41,3,FALSE),IF(AND(_xlfn.DAYS(J8,G8)&lt;365,Q8&gt;1,AW8&gt;0,AX8&lt;=-1),VLOOKUP(E8,'Composite Rents &amp; Incomes 2023'!$I$38:$J$41,2,FALSE),IF(AND(_xlfn.DAYS(J8,G8)&lt;365,Q8&lt;2,AW8&gt;0,AX8&lt;=-1),VLOOKUP(E8,'Composite Rents &amp; Incomes 2023'!$I$28:$J$32,2,FALSE),IF(AND(_xlfn.DAYS(J8,G8)&gt;364,Q8&gt;1,AW8&gt;0,AX8&lt;=-1),VLOOKUP(E8,'Composite Rents &amp; Incomes 2023'!$I$38:$K$41,3,FALSE),IF(AND(_xlfn.DAYS(J8,G8)&gt;364,Q8&lt;2,AW8&lt;1,AX8&lt;=-1),VLOOKUP(E8,'Composite Rents &amp; Incomes 2023'!$I$28:$K$32,3,FALSE),IF(AND(_xlfn.DAYS(J8,G8)&lt;365,Q8&gt;1,AX8&gt;-1),VLOOKUP(E8,'Composite Rents &amp; Incomes 2024'!$I$38:$J$41,2,FALSE),IF(AND(_xlfn.DAYS(J8,G8)&lt;365,Q8&lt;2,AX8&gt;-1),VLOOKUP(E8,'Composite Rents &amp; Incomes 2024'!$I$28:$J$32,2,FALSE),IF(AND(_xlfn.DAYS(J8,G8)&gt;364,Q8&gt;1,AX8&gt;-1),VLOOKUP(E8,'Composite Rents &amp; Incomes 2024'!$I$38:$K$41,3,FALSE),IF(AND(_xlfn.DAYS(J8,G8)&gt;364,Q8&lt;2,AX8&gt;-1),VLOOKUP(E8,'Composite Rents &amp; Incomes 2024'!$I$28:$K$32,3,FALSE),"")))))))))))))</f>
        <v/>
      </c>
      <c r="U8" s="79"/>
      <c r="V8" s="69" t="str">
        <f t="shared" si="4"/>
        <v/>
      </c>
      <c r="W8" s="79"/>
      <c r="X8" s="69" t="str">
        <f t="shared" si="5"/>
        <v/>
      </c>
      <c r="Y8" s="79"/>
      <c r="Z8" s="79"/>
      <c r="AA8" s="79"/>
      <c r="AB8" s="79"/>
      <c r="AC8" s="69" t="str">
        <f t="shared" si="6"/>
        <v/>
      </c>
      <c r="AD8" s="79"/>
      <c r="AE8" s="79"/>
      <c r="AF8" s="79"/>
      <c r="AG8" s="79"/>
      <c r="AH8" s="79"/>
      <c r="AI8" s="80"/>
      <c r="AJ8" s="120" t="str">
        <f>IF(Q8="","",ROUND(IF(AND(Q8&gt;1,AW8&lt;1),VLOOKUP(Q8,'Composite Rents &amp; Incomes 2022'!$B$38:$C$40,2,FALSE),IF(AND(Q8&lt;2,AW8&lt;1),VLOOKUP(Q8,'Composite Rents &amp; Incomes 2022'!$B$28:$C$30,2,FALSE),IF(AND(Q8&gt;1,AW8&gt;0,AX8&lt;=-1),VLOOKUP(Q8,'Composite Rents &amp; Incomes 2023'!$B$38:$C$40,2,FALSE),IF(AND(Q8&lt;2,AW8&gt;0,AX8&lt;=-1),VLOOKUP(Q8,'Composite Rents &amp; Incomes 2023'!$B$28:$C$30,2,FALSE),IF(AND(Q8&gt;1,AX8&gt;-1),VLOOKUP(Q8,'Composite Rents &amp; Incomes 2024'!$B$38:$C$40,2,FALSE),IF(AND(Q8&lt;2,AX8&gt;-1),VLOOKUP(Q8,'Composite Rents &amp; Incomes 2024'!$B$28:$C$30,2,FALSE),"")))))),0))</f>
        <v/>
      </c>
      <c r="AK8" s="120" t="str">
        <f t="shared" si="12"/>
        <v/>
      </c>
      <c r="AL8" s="121"/>
      <c r="AM8" s="57" t="str">
        <f t="shared" si="7"/>
        <v/>
      </c>
      <c r="AN8" s="57" t="str">
        <f t="shared" si="8"/>
        <v/>
      </c>
      <c r="AO8" s="70">
        <f t="shared" si="9"/>
        <v>1</v>
      </c>
      <c r="AW8" s="58">
        <f t="shared" si="1"/>
        <v>-45086</v>
      </c>
      <c r="AX8" s="70">
        <f t="shared" si="10"/>
        <v>-45443</v>
      </c>
      <c r="AY8" s="98" t="str">
        <f t="shared" si="11"/>
        <v/>
      </c>
    </row>
    <row r="9" spans="1:51" x14ac:dyDescent="0.35">
      <c r="A9" s="71"/>
      <c r="B9" s="71"/>
      <c r="C9" s="71"/>
      <c r="D9" s="71"/>
      <c r="E9" s="73"/>
      <c r="F9" s="73"/>
      <c r="G9" s="74"/>
      <c r="H9" s="74"/>
      <c r="I9" s="93"/>
      <c r="J9" s="74"/>
      <c r="K9" s="74"/>
      <c r="L9" s="74"/>
      <c r="M9" s="78"/>
      <c r="N9" s="75" t="str">
        <f t="shared" si="2"/>
        <v/>
      </c>
      <c r="O9" s="76" t="str">
        <f t="shared" si="3"/>
        <v/>
      </c>
      <c r="P9" s="77"/>
      <c r="Q9" s="78"/>
      <c r="R9" s="78"/>
      <c r="S9" s="76" t="str">
        <f t="shared" si="0"/>
        <v/>
      </c>
      <c r="T9" s="113" t="str">
        <f>IF(Q9="","",IF(AND(_xlfn.DAYS(J9,G9)&lt;365,Q9&gt;1,AW9&lt;1),VLOOKUP(E9,'Composite Rents &amp; Incomes 2022'!$I$38:$J$41,2,FALSE),IF(AND(_xlfn.DAYS(J9,G9)&lt;365,Q9&lt;2,AW9&lt;1),VLOOKUP(E9,'Composite Rents &amp; Incomes 2022'!$I$28:$J$32,2,FALSE),IF(AND(_xlfn.DAYS(J9,G9)&gt;364,Q9&gt;1,AW9&lt;1),VLOOKUP(E9,'Composite Rents &amp; Incomes 2022'!$I$38:$K$41,3,FALSE),IF(AND(_xlfn.DAYS(J9,G9)&gt;364,Q9&gt;1,AW9&lt;1),VLOOKUP(E9,'Composite Rents &amp; Incomes 2022'!$I$38:$J$41,3,FALSE),IF(AND(_xlfn.DAYS(J9,G9)&lt;365,Q9&gt;1,AW9&gt;0,AX9&lt;=-1),VLOOKUP(E9,'Composite Rents &amp; Incomes 2023'!$I$38:$J$41,2,FALSE),IF(AND(_xlfn.DAYS(J9,G9)&lt;365,Q9&lt;2,AW9&gt;0,AX9&lt;=-1),VLOOKUP(E9,'Composite Rents &amp; Incomes 2023'!$I$28:$J$32,2,FALSE),IF(AND(_xlfn.DAYS(J9,G9)&gt;364,Q9&gt;1,AW9&gt;0,AX9&lt;=-1),VLOOKUP(E9,'Composite Rents &amp; Incomes 2023'!$I$38:$K$41,3,FALSE),IF(AND(_xlfn.DAYS(J9,G9)&gt;364,Q9&lt;2,AW9&lt;1,AX9&lt;=-1),VLOOKUP(E9,'Composite Rents &amp; Incomes 2023'!$I$28:$K$32,3,FALSE),IF(AND(_xlfn.DAYS(J9,G9)&lt;365,Q9&gt;1,AX9&gt;-1),VLOOKUP(E9,'Composite Rents &amp; Incomes 2024'!$I$38:$J$41,2,FALSE),IF(AND(_xlfn.DAYS(J9,G9)&lt;365,Q9&lt;2,AX9&gt;-1),VLOOKUP(E9,'Composite Rents &amp; Incomes 2024'!$I$28:$J$32,2,FALSE),IF(AND(_xlfn.DAYS(J9,G9)&gt;364,Q9&gt;1,AX9&gt;-1),VLOOKUP(E9,'Composite Rents &amp; Incomes 2024'!$I$38:$K$41,3,FALSE),IF(AND(_xlfn.DAYS(J9,G9)&gt;364,Q9&lt;2,AX9&gt;-1),VLOOKUP(E9,'Composite Rents &amp; Incomes 2024'!$I$28:$K$32,3,FALSE),"")))))))))))))</f>
        <v/>
      </c>
      <c r="U9" s="79"/>
      <c r="V9" s="69" t="str">
        <f t="shared" si="4"/>
        <v/>
      </c>
      <c r="W9" s="79"/>
      <c r="X9" s="69" t="str">
        <f t="shared" si="5"/>
        <v/>
      </c>
      <c r="Y9" s="79"/>
      <c r="Z9" s="79"/>
      <c r="AA9" s="79"/>
      <c r="AB9" s="79"/>
      <c r="AC9" s="69" t="str">
        <f t="shared" si="6"/>
        <v/>
      </c>
      <c r="AD9" s="79"/>
      <c r="AE9" s="79"/>
      <c r="AF9" s="79"/>
      <c r="AG9" s="79"/>
      <c r="AH9" s="79"/>
      <c r="AI9" s="80"/>
      <c r="AJ9" s="120" t="str">
        <f>IF(Q9="","",ROUND(IF(AND(Q9&gt;1,AW9&lt;1),VLOOKUP(Q9,'Composite Rents &amp; Incomes 2022'!$B$38:$C$40,2,FALSE),IF(AND(Q9&lt;2,AW9&lt;1),VLOOKUP(Q9,'Composite Rents &amp; Incomes 2022'!$B$28:$C$30,2,FALSE),IF(AND(Q9&gt;1,AW9&gt;0,AX9&lt;=-1),VLOOKUP(Q9,'Composite Rents &amp; Incomes 2023'!$B$38:$C$40,2,FALSE),IF(AND(Q9&lt;2,AW9&gt;0,AX9&lt;=-1),VLOOKUP(Q9,'Composite Rents &amp; Incomes 2023'!$B$28:$C$30,2,FALSE),IF(AND(Q9&gt;1,AX9&gt;-1),VLOOKUP(Q9,'Composite Rents &amp; Incomes 2024'!$B$38:$C$40,2,FALSE),IF(AND(Q9&lt;2,AX9&gt;-1),VLOOKUP(Q9,'Composite Rents &amp; Incomes 2024'!$B$28:$C$30,2,FALSE),"")))))),0))</f>
        <v/>
      </c>
      <c r="AK9" s="120" t="str">
        <f t="shared" si="12"/>
        <v/>
      </c>
      <c r="AL9" s="121"/>
      <c r="AM9" s="57" t="str">
        <f t="shared" si="7"/>
        <v/>
      </c>
      <c r="AN9" s="57" t="str">
        <f t="shared" si="8"/>
        <v/>
      </c>
      <c r="AO9" s="70">
        <f t="shared" si="9"/>
        <v>1</v>
      </c>
      <c r="AW9" s="58">
        <f t="shared" si="1"/>
        <v>-45086</v>
      </c>
      <c r="AX9" s="70">
        <f t="shared" si="10"/>
        <v>-45443</v>
      </c>
      <c r="AY9" s="98" t="str">
        <f t="shared" si="11"/>
        <v/>
      </c>
    </row>
    <row r="10" spans="1:51" x14ac:dyDescent="0.35">
      <c r="A10" s="71"/>
      <c r="B10" s="71"/>
      <c r="C10" s="72"/>
      <c r="D10" s="72"/>
      <c r="E10" s="73"/>
      <c r="F10" s="73"/>
      <c r="G10" s="74"/>
      <c r="H10" s="74"/>
      <c r="I10" s="93"/>
      <c r="J10" s="74"/>
      <c r="K10" s="74"/>
      <c r="L10" s="74"/>
      <c r="M10" s="78"/>
      <c r="N10" s="75" t="str">
        <f t="shared" si="2"/>
        <v/>
      </c>
      <c r="O10" s="76" t="str">
        <f t="shared" si="3"/>
        <v/>
      </c>
      <c r="P10" s="77"/>
      <c r="Q10" s="73"/>
      <c r="R10" s="73"/>
      <c r="S10" s="76" t="str">
        <f t="shared" si="0"/>
        <v/>
      </c>
      <c r="T10" s="113" t="str">
        <f>IF(Q10="","",IF(AND(_xlfn.DAYS(J10,G10)&lt;365,Q10&gt;1,AW10&lt;1),VLOOKUP(E10,'Composite Rents &amp; Incomes 2022'!$I$38:$J$41,2,FALSE),IF(AND(_xlfn.DAYS(J10,G10)&lt;365,Q10&lt;2,AW10&lt;1),VLOOKUP(E10,'Composite Rents &amp; Incomes 2022'!$I$28:$J$32,2,FALSE),IF(AND(_xlfn.DAYS(J10,G10)&gt;364,Q10&gt;1,AW10&lt;1),VLOOKUP(E10,'Composite Rents &amp; Incomes 2022'!$I$38:$K$41,3,FALSE),IF(AND(_xlfn.DAYS(J10,G10)&gt;364,Q10&gt;1,AW10&lt;1),VLOOKUP(E10,'Composite Rents &amp; Incomes 2022'!$I$38:$J$41,3,FALSE),IF(AND(_xlfn.DAYS(J10,G10)&lt;365,Q10&gt;1,AW10&gt;0,AX10&lt;=-1),VLOOKUP(E10,'Composite Rents &amp; Incomes 2023'!$I$38:$J$41,2,FALSE),IF(AND(_xlfn.DAYS(J10,G10)&lt;365,Q10&lt;2,AW10&gt;0,AX10&lt;=-1),VLOOKUP(E10,'Composite Rents &amp; Incomes 2023'!$I$28:$J$32,2,FALSE),IF(AND(_xlfn.DAYS(J10,G10)&gt;364,Q10&gt;1,AW10&gt;0,AX10&lt;=-1),VLOOKUP(E10,'Composite Rents &amp; Incomes 2023'!$I$38:$K$41,3,FALSE),IF(AND(_xlfn.DAYS(J10,G10)&gt;364,Q10&lt;2,AW10&lt;1,AX10&lt;=-1),VLOOKUP(E10,'Composite Rents &amp; Incomes 2023'!$I$28:$K$32,3,FALSE),IF(AND(_xlfn.DAYS(J10,G10)&lt;365,Q10&gt;1,AX10&gt;-1),VLOOKUP(E10,'Composite Rents &amp; Incomes 2024'!$I$38:$J$41,2,FALSE),IF(AND(_xlfn.DAYS(J10,G10)&lt;365,Q10&lt;2,AX10&gt;-1),VLOOKUP(E10,'Composite Rents &amp; Incomes 2024'!$I$28:$J$32,2,FALSE),IF(AND(_xlfn.DAYS(J10,G10)&gt;364,Q10&gt;1,AX10&gt;-1),VLOOKUP(E10,'Composite Rents &amp; Incomes 2024'!$I$38:$K$41,3,FALSE),IF(AND(_xlfn.DAYS(J10,G10)&gt;364,Q10&lt;2,AX10&gt;-1),VLOOKUP(E10,'Composite Rents &amp; Incomes 2024'!$I$28:$K$32,3,FALSE),"")))))))))))))</f>
        <v/>
      </c>
      <c r="U10" s="79"/>
      <c r="V10" s="69" t="str">
        <f t="shared" si="4"/>
        <v/>
      </c>
      <c r="W10" s="79"/>
      <c r="X10" s="69" t="str">
        <f t="shared" si="5"/>
        <v/>
      </c>
      <c r="Y10" s="79"/>
      <c r="Z10" s="79"/>
      <c r="AA10" s="79"/>
      <c r="AB10" s="79"/>
      <c r="AC10" s="69" t="str">
        <f t="shared" si="6"/>
        <v/>
      </c>
      <c r="AD10" s="79"/>
      <c r="AE10" s="79"/>
      <c r="AF10" s="79"/>
      <c r="AG10" s="79"/>
      <c r="AH10" s="79"/>
      <c r="AI10" s="80"/>
      <c r="AJ10" s="120" t="str">
        <f>IF(Q10="","",ROUND(IF(AND(Q10&gt;1,AW10&lt;1),VLOOKUP(Q10,'Composite Rents &amp; Incomes 2022'!$B$38:$C$40,2,FALSE),IF(AND(Q10&lt;2,AW10&lt;1),VLOOKUP(Q10,'Composite Rents &amp; Incomes 2022'!$B$28:$C$30,2,FALSE),IF(AND(Q10&gt;1,AW10&gt;0,AX10&lt;=-1),VLOOKUP(Q10,'Composite Rents &amp; Incomes 2023'!$B$38:$C$40,2,FALSE),IF(AND(Q10&lt;2,AW10&gt;0,AX10&lt;=-1),VLOOKUP(Q10,'Composite Rents &amp; Incomes 2023'!$B$28:$C$30,2,FALSE),IF(AND(Q10&gt;1,AX10&gt;-1),VLOOKUP(Q10,'Composite Rents &amp; Incomes 2024'!$B$38:$C$40,2,FALSE),IF(AND(Q10&lt;2,AX10&gt;-1),VLOOKUP(Q10,'Composite Rents &amp; Incomes 2024'!$B$28:$C$30,2,FALSE),"")))))),0))</f>
        <v/>
      </c>
      <c r="AK10" s="120" t="str">
        <f t="shared" si="12"/>
        <v/>
      </c>
      <c r="AL10" s="121"/>
      <c r="AM10" s="57" t="str">
        <f t="shared" si="7"/>
        <v/>
      </c>
      <c r="AN10" s="57" t="str">
        <f t="shared" si="8"/>
        <v/>
      </c>
      <c r="AO10" s="70">
        <f t="shared" si="9"/>
        <v>1</v>
      </c>
      <c r="AW10" s="58">
        <f t="shared" si="1"/>
        <v>-45086</v>
      </c>
      <c r="AX10" s="70">
        <f t="shared" si="10"/>
        <v>-45443</v>
      </c>
      <c r="AY10" s="98" t="str">
        <f t="shared" si="11"/>
        <v/>
      </c>
    </row>
    <row r="11" spans="1:51" x14ac:dyDescent="0.35">
      <c r="A11" s="71"/>
      <c r="B11" s="71"/>
      <c r="C11" s="72"/>
      <c r="D11" s="72"/>
      <c r="E11" s="73"/>
      <c r="F11" s="73"/>
      <c r="G11" s="74"/>
      <c r="H11" s="74"/>
      <c r="I11" s="93"/>
      <c r="J11" s="74"/>
      <c r="K11" s="74"/>
      <c r="L11" s="74"/>
      <c r="M11" s="78"/>
      <c r="N11" s="75" t="str">
        <f t="shared" si="2"/>
        <v/>
      </c>
      <c r="O11" s="76" t="str">
        <f t="shared" si="3"/>
        <v/>
      </c>
      <c r="P11" s="77"/>
      <c r="Q11" s="78"/>
      <c r="R11" s="78"/>
      <c r="S11" s="76" t="str">
        <f t="shared" si="0"/>
        <v/>
      </c>
      <c r="T11" s="113" t="str">
        <f>IF(Q11="","",IF(AND(_xlfn.DAYS(J11,G11)&lt;365,Q11&gt;1,AW11&lt;1),VLOOKUP(E11,'Composite Rents &amp; Incomes 2022'!$I$38:$J$41,2,FALSE),IF(AND(_xlfn.DAYS(J11,G11)&lt;365,Q11&lt;2,AW11&lt;1),VLOOKUP(E11,'Composite Rents &amp; Incomes 2022'!$I$28:$J$32,2,FALSE),IF(AND(_xlfn.DAYS(J11,G11)&gt;364,Q11&gt;1,AW11&lt;1),VLOOKUP(E11,'Composite Rents &amp; Incomes 2022'!$I$38:$K$41,3,FALSE),IF(AND(_xlfn.DAYS(J11,G11)&gt;364,Q11&gt;1,AW11&lt;1),VLOOKUP(E11,'Composite Rents &amp; Incomes 2022'!$I$38:$J$41,3,FALSE),IF(AND(_xlfn.DAYS(J11,G11)&lt;365,Q11&gt;1,AW11&gt;0,AX11&lt;=-1),VLOOKUP(E11,'Composite Rents &amp; Incomes 2023'!$I$38:$J$41,2,FALSE),IF(AND(_xlfn.DAYS(J11,G11)&lt;365,Q11&lt;2,AW11&gt;0,AX11&lt;=-1),VLOOKUP(E11,'Composite Rents &amp; Incomes 2023'!$I$28:$J$32,2,FALSE),IF(AND(_xlfn.DAYS(J11,G11)&gt;364,Q11&gt;1,AW11&gt;0,AX11&lt;=-1),VLOOKUP(E11,'Composite Rents &amp; Incomes 2023'!$I$38:$K$41,3,FALSE),IF(AND(_xlfn.DAYS(J11,G11)&gt;364,Q11&lt;2,AW11&lt;1,AX11&lt;=-1),VLOOKUP(E11,'Composite Rents &amp; Incomes 2023'!$I$28:$K$32,3,FALSE),IF(AND(_xlfn.DAYS(J11,G11)&lt;365,Q11&gt;1,AX11&gt;-1),VLOOKUP(E11,'Composite Rents &amp; Incomes 2024'!$I$38:$J$41,2,FALSE),IF(AND(_xlfn.DAYS(J11,G11)&lt;365,Q11&lt;2,AX11&gt;-1),VLOOKUP(E11,'Composite Rents &amp; Incomes 2024'!$I$28:$J$32,2,FALSE),IF(AND(_xlfn.DAYS(J11,G11)&gt;364,Q11&gt;1,AX11&gt;-1),VLOOKUP(E11,'Composite Rents &amp; Incomes 2024'!$I$38:$K$41,3,FALSE),IF(AND(_xlfn.DAYS(J11,G11)&gt;364,Q11&lt;2,AX11&gt;-1),VLOOKUP(E11,'Composite Rents &amp; Incomes 2024'!$I$28:$K$32,3,FALSE),"")))))))))))))</f>
        <v/>
      </c>
      <c r="U11" s="79"/>
      <c r="V11" s="69" t="str">
        <f t="shared" si="4"/>
        <v/>
      </c>
      <c r="W11" s="79"/>
      <c r="X11" s="69" t="str">
        <f t="shared" si="5"/>
        <v/>
      </c>
      <c r="Y11" s="79"/>
      <c r="Z11" s="79"/>
      <c r="AA11" s="79"/>
      <c r="AB11" s="79"/>
      <c r="AC11" s="69" t="str">
        <f t="shared" si="6"/>
        <v/>
      </c>
      <c r="AD11" s="79"/>
      <c r="AE11" s="79"/>
      <c r="AF11" s="79"/>
      <c r="AG11" s="79"/>
      <c r="AH11" s="79"/>
      <c r="AI11" s="80"/>
      <c r="AJ11" s="120" t="str">
        <f>IF(Q11="","",ROUND(IF(AND(Q11&gt;1,AW11&lt;1),VLOOKUP(Q11,'Composite Rents &amp; Incomes 2022'!$B$38:$C$40,2,FALSE),IF(AND(Q11&lt;2,AW11&lt;1),VLOOKUP(Q11,'Composite Rents &amp; Incomes 2022'!$B$28:$C$30,2,FALSE),IF(AND(Q11&gt;1,AW11&gt;0,AX11&lt;=-1),VLOOKUP(Q11,'Composite Rents &amp; Incomes 2023'!$B$38:$C$40,2,FALSE),IF(AND(Q11&lt;2,AW11&gt;0,AX11&lt;=-1),VLOOKUP(Q11,'Composite Rents &amp; Incomes 2023'!$B$28:$C$30,2,FALSE),IF(AND(Q11&gt;1,AX11&gt;-1),VLOOKUP(Q11,'Composite Rents &amp; Incomes 2024'!$B$38:$C$40,2,FALSE),IF(AND(Q11&lt;2,AX11&gt;-1),VLOOKUP(Q11,'Composite Rents &amp; Incomes 2024'!$B$28:$C$30,2,FALSE),"")))))),0))</f>
        <v/>
      </c>
      <c r="AK11" s="120" t="str">
        <f t="shared" si="12"/>
        <v/>
      </c>
      <c r="AL11" s="121"/>
      <c r="AM11" s="57" t="str">
        <f t="shared" si="7"/>
        <v/>
      </c>
      <c r="AN11" s="57" t="str">
        <f t="shared" si="8"/>
        <v/>
      </c>
      <c r="AO11" s="70">
        <f t="shared" si="9"/>
        <v>1</v>
      </c>
      <c r="AW11" s="58">
        <f t="shared" si="1"/>
        <v>-45086</v>
      </c>
      <c r="AX11" s="70">
        <f t="shared" si="10"/>
        <v>-45443</v>
      </c>
      <c r="AY11" s="98" t="str">
        <f t="shared" si="11"/>
        <v/>
      </c>
    </row>
    <row r="12" spans="1:51" x14ac:dyDescent="0.35">
      <c r="A12" s="71"/>
      <c r="B12" s="71"/>
      <c r="C12" s="72"/>
      <c r="D12" s="72"/>
      <c r="E12" s="73"/>
      <c r="F12" s="73"/>
      <c r="G12" s="74"/>
      <c r="H12" s="82"/>
      <c r="I12" s="94"/>
      <c r="J12" s="74"/>
      <c r="K12" s="74"/>
      <c r="L12" s="82"/>
      <c r="M12" s="78"/>
      <c r="N12" s="75" t="str">
        <f t="shared" si="2"/>
        <v/>
      </c>
      <c r="O12" s="76" t="str">
        <f t="shared" si="3"/>
        <v/>
      </c>
      <c r="P12" s="77"/>
      <c r="Q12" s="78"/>
      <c r="R12" s="78"/>
      <c r="S12" s="76" t="str">
        <f t="shared" si="0"/>
        <v/>
      </c>
      <c r="T12" s="113" t="str">
        <f>IF(Q12="","",IF(AND(_xlfn.DAYS(J12,G12)&lt;365,Q12&gt;1,AW12&lt;1),VLOOKUP(E12,'Composite Rents &amp; Incomes 2022'!$I$38:$J$41,2,FALSE),IF(AND(_xlfn.DAYS(J12,G12)&lt;365,Q12&lt;2,AW12&lt;1),VLOOKUP(E12,'Composite Rents &amp; Incomes 2022'!$I$28:$J$32,2,FALSE),IF(AND(_xlfn.DAYS(J12,G12)&gt;364,Q12&gt;1,AW12&lt;1),VLOOKUP(E12,'Composite Rents &amp; Incomes 2022'!$I$38:$K$41,3,FALSE),IF(AND(_xlfn.DAYS(J12,G12)&gt;364,Q12&gt;1,AW12&lt;1),VLOOKUP(E12,'Composite Rents &amp; Incomes 2022'!$I$38:$J$41,3,FALSE),IF(AND(_xlfn.DAYS(J12,G12)&lt;365,Q12&gt;1,AW12&gt;0,AX12&lt;=-1),VLOOKUP(E12,'Composite Rents &amp; Incomes 2023'!$I$38:$J$41,2,FALSE),IF(AND(_xlfn.DAYS(J12,G12)&lt;365,Q12&lt;2,AW12&gt;0,AX12&lt;=-1),VLOOKUP(E12,'Composite Rents &amp; Incomes 2023'!$I$28:$J$32,2,FALSE),IF(AND(_xlfn.DAYS(J12,G12)&gt;364,Q12&gt;1,AW12&gt;0,AX12&lt;=-1),VLOOKUP(E12,'Composite Rents &amp; Incomes 2023'!$I$38:$K$41,3,FALSE),IF(AND(_xlfn.DAYS(J12,G12)&gt;364,Q12&lt;2,AW12&lt;1,AX12&lt;=-1),VLOOKUP(E12,'Composite Rents &amp; Incomes 2023'!$I$28:$K$32,3,FALSE),IF(AND(_xlfn.DAYS(J12,G12)&lt;365,Q12&gt;1,AX12&gt;-1),VLOOKUP(E12,'Composite Rents &amp; Incomes 2024'!$I$38:$J$41,2,FALSE),IF(AND(_xlfn.DAYS(J12,G12)&lt;365,Q12&lt;2,AX12&gt;-1),VLOOKUP(E12,'Composite Rents &amp; Incomes 2024'!$I$28:$J$32,2,FALSE),IF(AND(_xlfn.DAYS(J12,G12)&gt;364,Q12&gt;1,AX12&gt;-1),VLOOKUP(E12,'Composite Rents &amp; Incomes 2024'!$I$38:$K$41,3,FALSE),IF(AND(_xlfn.DAYS(J12,G12)&gt;364,Q12&lt;2,AX12&gt;-1),VLOOKUP(E12,'Composite Rents &amp; Incomes 2024'!$I$28:$K$32,3,FALSE),"")))))))))))))</f>
        <v/>
      </c>
      <c r="U12" s="79"/>
      <c r="V12" s="69" t="str">
        <f t="shared" si="4"/>
        <v/>
      </c>
      <c r="W12" s="79"/>
      <c r="X12" s="69" t="str">
        <f t="shared" si="5"/>
        <v/>
      </c>
      <c r="Y12" s="79"/>
      <c r="Z12" s="79"/>
      <c r="AA12" s="79"/>
      <c r="AB12" s="79"/>
      <c r="AC12" s="69" t="str">
        <f t="shared" si="6"/>
        <v/>
      </c>
      <c r="AD12" s="79"/>
      <c r="AE12" s="79"/>
      <c r="AF12" s="79"/>
      <c r="AG12" s="79"/>
      <c r="AH12" s="79"/>
      <c r="AI12" s="80"/>
      <c r="AJ12" s="120" t="str">
        <f>IF(Q12="","",ROUND(IF(AND(Q12&gt;1,AW12&lt;1),VLOOKUP(Q12,'Composite Rents &amp; Incomes 2022'!$B$38:$C$40,2,FALSE),IF(AND(Q12&lt;2,AW12&lt;1),VLOOKUP(Q12,'Composite Rents &amp; Incomes 2022'!$B$28:$C$30,2,FALSE),IF(AND(Q12&gt;1,AW12&gt;0,AX12&lt;=-1),VLOOKUP(Q12,'Composite Rents &amp; Incomes 2023'!$B$38:$C$40,2,FALSE),IF(AND(Q12&lt;2,AW12&gt;0,AX12&lt;=-1),VLOOKUP(Q12,'Composite Rents &amp; Incomes 2023'!$B$28:$C$30,2,FALSE),IF(AND(Q12&gt;1,AX12&gt;-1),VLOOKUP(Q12,'Composite Rents &amp; Incomes 2024'!$B$38:$C$40,2,FALSE),IF(AND(Q12&lt;2,AX12&gt;-1),VLOOKUP(Q12,'Composite Rents &amp; Incomes 2024'!$B$28:$C$30,2,FALSE),"")))))),0))</f>
        <v/>
      </c>
      <c r="AK12" s="120" t="str">
        <f t="shared" si="12"/>
        <v/>
      </c>
      <c r="AL12" s="121"/>
      <c r="AM12" s="57" t="str">
        <f t="shared" si="7"/>
        <v/>
      </c>
      <c r="AN12" s="57" t="str">
        <f t="shared" si="8"/>
        <v/>
      </c>
      <c r="AO12" s="70">
        <f t="shared" si="9"/>
        <v>1</v>
      </c>
      <c r="AW12" s="58">
        <f t="shared" si="1"/>
        <v>-45086</v>
      </c>
      <c r="AX12" s="70">
        <f t="shared" si="10"/>
        <v>-45443</v>
      </c>
      <c r="AY12" s="98" t="str">
        <f t="shared" si="11"/>
        <v/>
      </c>
    </row>
    <row r="13" spans="1:51" x14ac:dyDescent="0.35">
      <c r="A13" s="71"/>
      <c r="B13" s="71"/>
      <c r="C13" s="72"/>
      <c r="D13" s="72"/>
      <c r="E13" s="78"/>
      <c r="F13" s="78"/>
      <c r="G13" s="74"/>
      <c r="H13" s="82"/>
      <c r="I13" s="94"/>
      <c r="J13" s="74"/>
      <c r="K13" s="74"/>
      <c r="L13" s="82"/>
      <c r="M13" s="78"/>
      <c r="N13" s="75" t="str">
        <f t="shared" si="2"/>
        <v/>
      </c>
      <c r="O13" s="76" t="str">
        <f t="shared" si="3"/>
        <v/>
      </c>
      <c r="P13" s="77"/>
      <c r="Q13" s="73"/>
      <c r="R13" s="73"/>
      <c r="S13" s="76" t="str">
        <f t="shared" si="0"/>
        <v/>
      </c>
      <c r="T13" s="113" t="str">
        <f>IF(Q13="","",IF(AND(_xlfn.DAYS(J13,G13)&lt;365,Q13&gt;1,AW13&lt;1),VLOOKUP(E13,'Composite Rents &amp; Incomes 2022'!$I$38:$J$41,2,FALSE),IF(AND(_xlfn.DAYS(J13,G13)&lt;365,Q13&lt;2,AW13&lt;1),VLOOKUP(E13,'Composite Rents &amp; Incomes 2022'!$I$28:$J$32,2,FALSE),IF(AND(_xlfn.DAYS(J13,G13)&gt;364,Q13&gt;1,AW13&lt;1),VLOOKUP(E13,'Composite Rents &amp; Incomes 2022'!$I$38:$K$41,3,FALSE),IF(AND(_xlfn.DAYS(J13,G13)&gt;364,Q13&gt;1,AW13&lt;1),VLOOKUP(E13,'Composite Rents &amp; Incomes 2022'!$I$38:$J$41,3,FALSE),IF(AND(_xlfn.DAYS(J13,G13)&lt;365,Q13&gt;1,AW13&gt;0,AX13&lt;=-1),VLOOKUP(E13,'Composite Rents &amp; Incomes 2023'!$I$38:$J$41,2,FALSE),IF(AND(_xlfn.DAYS(J13,G13)&lt;365,Q13&lt;2,AW13&gt;0,AX13&lt;=-1),VLOOKUP(E13,'Composite Rents &amp; Incomes 2023'!$I$28:$J$32,2,FALSE),IF(AND(_xlfn.DAYS(J13,G13)&gt;364,Q13&gt;1,AW13&gt;0,AX13&lt;=-1),VLOOKUP(E13,'Composite Rents &amp; Incomes 2023'!$I$38:$K$41,3,FALSE),IF(AND(_xlfn.DAYS(J13,G13)&gt;364,Q13&lt;2,AW13&lt;1,AX13&lt;=-1),VLOOKUP(E13,'Composite Rents &amp; Incomes 2023'!$I$28:$K$32,3,FALSE),IF(AND(_xlfn.DAYS(J13,G13)&lt;365,Q13&gt;1,AX13&gt;-1),VLOOKUP(E13,'Composite Rents &amp; Incomes 2024'!$I$38:$J$41,2,FALSE),IF(AND(_xlfn.DAYS(J13,G13)&lt;365,Q13&lt;2,AX13&gt;-1),VLOOKUP(E13,'Composite Rents &amp; Incomes 2024'!$I$28:$J$32,2,FALSE),IF(AND(_xlfn.DAYS(J13,G13)&gt;364,Q13&gt;1,AX13&gt;-1),VLOOKUP(E13,'Composite Rents &amp; Incomes 2024'!$I$38:$K$41,3,FALSE),IF(AND(_xlfn.DAYS(J13,G13)&gt;364,Q13&lt;2,AX13&gt;-1),VLOOKUP(E13,'Composite Rents &amp; Incomes 2024'!$I$28:$K$32,3,FALSE),"")))))))))))))</f>
        <v/>
      </c>
      <c r="U13" s="79"/>
      <c r="V13" s="69" t="str">
        <f t="shared" si="4"/>
        <v/>
      </c>
      <c r="W13" s="79"/>
      <c r="X13" s="69" t="str">
        <f t="shared" si="5"/>
        <v/>
      </c>
      <c r="Y13" s="79"/>
      <c r="Z13" s="79"/>
      <c r="AA13" s="79"/>
      <c r="AB13" s="79"/>
      <c r="AC13" s="69" t="str">
        <f t="shared" si="6"/>
        <v/>
      </c>
      <c r="AD13" s="79"/>
      <c r="AE13" s="79"/>
      <c r="AF13" s="79"/>
      <c r="AG13" s="79"/>
      <c r="AH13" s="79"/>
      <c r="AI13" s="80"/>
      <c r="AJ13" s="120" t="str">
        <f>IF(Q13="","",ROUND(IF(AND(Q13&gt;1,AW13&lt;1),VLOOKUP(Q13,'Composite Rents &amp; Incomes 2022'!$B$38:$C$40,2,FALSE),IF(AND(Q13&lt;2,AW13&lt;1),VLOOKUP(Q13,'Composite Rents &amp; Incomes 2022'!$B$28:$C$30,2,FALSE),IF(AND(Q13&gt;1,AW13&gt;0,AX13&lt;=-1),VLOOKUP(Q13,'Composite Rents &amp; Incomes 2023'!$B$38:$C$40,2,FALSE),IF(AND(Q13&lt;2,AW13&gt;0,AX13&lt;=-1),VLOOKUP(Q13,'Composite Rents &amp; Incomes 2023'!$B$28:$C$30,2,FALSE),IF(AND(Q13&gt;1,AX13&gt;-1),VLOOKUP(Q13,'Composite Rents &amp; Incomes 2024'!$B$38:$C$40,2,FALSE),IF(AND(Q13&lt;2,AX13&gt;-1),VLOOKUP(Q13,'Composite Rents &amp; Incomes 2024'!$B$28:$C$30,2,FALSE),"")))))),0))</f>
        <v/>
      </c>
      <c r="AK13" s="120" t="str">
        <f t="shared" si="12"/>
        <v/>
      </c>
      <c r="AL13" s="121"/>
      <c r="AM13" s="57" t="str">
        <f t="shared" si="7"/>
        <v/>
      </c>
      <c r="AN13" s="57" t="str">
        <f t="shared" si="8"/>
        <v/>
      </c>
      <c r="AO13" s="70">
        <f t="shared" si="9"/>
        <v>1</v>
      </c>
      <c r="AW13" s="58">
        <f t="shared" si="1"/>
        <v>-45086</v>
      </c>
      <c r="AX13" s="70">
        <f t="shared" si="10"/>
        <v>-45443</v>
      </c>
      <c r="AY13" s="98" t="str">
        <f t="shared" si="11"/>
        <v/>
      </c>
    </row>
    <row r="14" spans="1:51" x14ac:dyDescent="0.35">
      <c r="A14" s="71"/>
      <c r="B14" s="71"/>
      <c r="C14" s="72"/>
      <c r="D14" s="72"/>
      <c r="E14" s="78"/>
      <c r="F14" s="78"/>
      <c r="G14" s="74"/>
      <c r="H14" s="82"/>
      <c r="I14" s="94"/>
      <c r="J14" s="74"/>
      <c r="K14" s="74"/>
      <c r="L14" s="82"/>
      <c r="M14" s="78"/>
      <c r="N14" s="75" t="str">
        <f t="shared" si="2"/>
        <v/>
      </c>
      <c r="O14" s="76" t="str">
        <f t="shared" si="3"/>
        <v/>
      </c>
      <c r="P14" s="77"/>
      <c r="Q14" s="78"/>
      <c r="R14" s="78"/>
      <c r="S14" s="76" t="str">
        <f t="shared" si="0"/>
        <v/>
      </c>
      <c r="T14" s="113" t="str">
        <f>IF(Q14="","",IF(AND(_xlfn.DAYS(J14,G14)&lt;365,Q14&gt;1,AW14&lt;1),VLOOKUP(E14,'Composite Rents &amp; Incomes 2022'!$I$38:$J$41,2,FALSE),IF(AND(_xlfn.DAYS(J14,G14)&lt;365,Q14&lt;2,AW14&lt;1),VLOOKUP(E14,'Composite Rents &amp; Incomes 2022'!$I$28:$J$32,2,FALSE),IF(AND(_xlfn.DAYS(J14,G14)&gt;364,Q14&gt;1,AW14&lt;1),VLOOKUP(E14,'Composite Rents &amp; Incomes 2022'!$I$38:$K$41,3,FALSE),IF(AND(_xlfn.DAYS(J14,G14)&gt;364,Q14&gt;1,AW14&lt;1),VLOOKUP(E14,'Composite Rents &amp; Incomes 2022'!$I$38:$J$41,3,FALSE),IF(AND(_xlfn.DAYS(J14,G14)&lt;365,Q14&gt;1,AW14&gt;0,AX14&lt;=-1),VLOOKUP(E14,'Composite Rents &amp; Incomes 2023'!$I$38:$J$41,2,FALSE),IF(AND(_xlfn.DAYS(J14,G14)&lt;365,Q14&lt;2,AW14&gt;0,AX14&lt;=-1),VLOOKUP(E14,'Composite Rents &amp; Incomes 2023'!$I$28:$J$32,2,FALSE),IF(AND(_xlfn.DAYS(J14,G14)&gt;364,Q14&gt;1,AW14&gt;0,AX14&lt;=-1),VLOOKUP(E14,'Composite Rents &amp; Incomes 2023'!$I$38:$K$41,3,FALSE),IF(AND(_xlfn.DAYS(J14,G14)&gt;364,Q14&lt;2,AW14&lt;1,AX14&lt;=-1),VLOOKUP(E14,'Composite Rents &amp; Incomes 2023'!$I$28:$K$32,3,FALSE),IF(AND(_xlfn.DAYS(J14,G14)&lt;365,Q14&gt;1,AX14&gt;-1),VLOOKUP(E14,'Composite Rents &amp; Incomes 2024'!$I$38:$J$41,2,FALSE),IF(AND(_xlfn.DAYS(J14,G14)&lt;365,Q14&lt;2,AX14&gt;-1),VLOOKUP(E14,'Composite Rents &amp; Incomes 2024'!$I$28:$J$32,2,FALSE),IF(AND(_xlfn.DAYS(J14,G14)&gt;364,Q14&gt;1,AX14&gt;-1),VLOOKUP(E14,'Composite Rents &amp; Incomes 2024'!$I$38:$K$41,3,FALSE),IF(AND(_xlfn.DAYS(J14,G14)&gt;364,Q14&lt;2,AX14&gt;-1),VLOOKUP(E14,'Composite Rents &amp; Incomes 2024'!$I$28:$K$32,3,FALSE),"")))))))))))))</f>
        <v/>
      </c>
      <c r="U14" s="79"/>
      <c r="V14" s="69" t="str">
        <f t="shared" si="4"/>
        <v/>
      </c>
      <c r="W14" s="79"/>
      <c r="X14" s="69" t="str">
        <f t="shared" si="5"/>
        <v/>
      </c>
      <c r="Y14" s="79"/>
      <c r="Z14" s="79"/>
      <c r="AA14" s="79"/>
      <c r="AB14" s="79"/>
      <c r="AC14" s="69" t="str">
        <f t="shared" si="6"/>
        <v/>
      </c>
      <c r="AD14" s="79"/>
      <c r="AE14" s="79"/>
      <c r="AF14" s="79"/>
      <c r="AG14" s="79"/>
      <c r="AH14" s="79"/>
      <c r="AI14" s="80"/>
      <c r="AJ14" s="120" t="str">
        <f>IF(Q14="","",ROUND(IF(AND(Q14&gt;1,AW14&lt;1),VLOOKUP(Q14,'Composite Rents &amp; Incomes 2022'!$B$38:$C$40,2,FALSE),IF(AND(Q14&lt;2,AW14&lt;1),VLOOKUP(Q14,'Composite Rents &amp; Incomes 2022'!$B$28:$C$30,2,FALSE),IF(AND(Q14&gt;1,AW14&gt;0,AX14&lt;=-1),VLOOKUP(Q14,'Composite Rents &amp; Incomes 2023'!$B$38:$C$40,2,FALSE),IF(AND(Q14&lt;2,AW14&gt;0,AX14&lt;=-1),VLOOKUP(Q14,'Composite Rents &amp; Incomes 2023'!$B$28:$C$30,2,FALSE),IF(AND(Q14&gt;1,AX14&gt;-1),VLOOKUP(Q14,'Composite Rents &amp; Incomes 2024'!$B$38:$C$40,2,FALSE),IF(AND(Q14&lt;2,AX14&gt;-1),VLOOKUP(Q14,'Composite Rents &amp; Incomes 2024'!$B$28:$C$30,2,FALSE),"")))))),0))</f>
        <v/>
      </c>
      <c r="AK14" s="120" t="str">
        <f t="shared" si="12"/>
        <v/>
      </c>
      <c r="AL14" s="121"/>
      <c r="AM14" s="57" t="str">
        <f t="shared" si="7"/>
        <v/>
      </c>
      <c r="AN14" s="57" t="str">
        <f t="shared" si="8"/>
        <v/>
      </c>
      <c r="AO14" s="70">
        <f t="shared" si="9"/>
        <v>1</v>
      </c>
      <c r="AR14" s="92"/>
      <c r="AW14" s="58">
        <f t="shared" si="1"/>
        <v>-45086</v>
      </c>
      <c r="AX14" s="70">
        <f t="shared" si="10"/>
        <v>-45443</v>
      </c>
      <c r="AY14" s="98" t="str">
        <f t="shared" si="11"/>
        <v/>
      </c>
    </row>
    <row r="15" spans="1:51" x14ac:dyDescent="0.35">
      <c r="A15" s="71"/>
      <c r="B15" s="71"/>
      <c r="C15" s="72"/>
      <c r="D15" s="72"/>
      <c r="E15" s="78"/>
      <c r="F15" s="78"/>
      <c r="G15" s="82"/>
      <c r="H15" s="82"/>
      <c r="I15" s="94"/>
      <c r="J15" s="74"/>
      <c r="K15" s="74"/>
      <c r="L15" s="82"/>
      <c r="M15" s="78"/>
      <c r="N15" s="75" t="str">
        <f t="shared" si="2"/>
        <v/>
      </c>
      <c r="O15" s="76" t="str">
        <f t="shared" si="3"/>
        <v/>
      </c>
      <c r="P15" s="77"/>
      <c r="Q15" s="78"/>
      <c r="R15" s="78"/>
      <c r="S15" s="76" t="str">
        <f t="shared" si="0"/>
        <v/>
      </c>
      <c r="T15" s="113" t="str">
        <f>IF(Q15="","",IF(AND(_xlfn.DAYS(J15,G15)&lt;365,Q15&gt;1,AW15&lt;1),VLOOKUP(E15,'Composite Rents &amp; Incomes 2022'!$I$38:$J$41,2,FALSE),IF(AND(_xlfn.DAYS(J15,G15)&lt;365,Q15&lt;2,AW15&lt;1),VLOOKUP(E15,'Composite Rents &amp; Incomes 2022'!$I$28:$J$32,2,FALSE),IF(AND(_xlfn.DAYS(J15,G15)&gt;364,Q15&gt;1,AW15&lt;1),VLOOKUP(E15,'Composite Rents &amp; Incomes 2022'!$I$38:$K$41,3,FALSE),IF(AND(_xlfn.DAYS(J15,G15)&gt;364,Q15&gt;1,AW15&lt;1),VLOOKUP(E15,'Composite Rents &amp; Incomes 2022'!$I$38:$J$41,3,FALSE),IF(AND(_xlfn.DAYS(J15,G15)&lt;365,Q15&gt;1,AW15&gt;0,AX15&lt;=-1),VLOOKUP(E15,'Composite Rents &amp; Incomes 2023'!$I$38:$J$41,2,FALSE),IF(AND(_xlfn.DAYS(J15,G15)&lt;365,Q15&lt;2,AW15&gt;0,AX15&lt;=-1),VLOOKUP(E15,'Composite Rents &amp; Incomes 2023'!$I$28:$J$32,2,FALSE),IF(AND(_xlfn.DAYS(J15,G15)&gt;364,Q15&gt;1,AW15&gt;0,AX15&lt;=-1),VLOOKUP(E15,'Composite Rents &amp; Incomes 2023'!$I$38:$K$41,3,FALSE),IF(AND(_xlfn.DAYS(J15,G15)&gt;364,Q15&lt;2,AW15&lt;1,AX15&lt;=-1),VLOOKUP(E15,'Composite Rents &amp; Incomes 2023'!$I$28:$K$32,3,FALSE),IF(AND(_xlfn.DAYS(J15,G15)&lt;365,Q15&gt;1,AX15&gt;-1),VLOOKUP(E15,'Composite Rents &amp; Incomes 2024'!$I$38:$J$41,2,FALSE),IF(AND(_xlfn.DAYS(J15,G15)&lt;365,Q15&lt;2,AX15&gt;-1),VLOOKUP(E15,'Composite Rents &amp; Incomes 2024'!$I$28:$J$32,2,FALSE),IF(AND(_xlfn.DAYS(J15,G15)&gt;364,Q15&gt;1,AX15&gt;-1),VLOOKUP(E15,'Composite Rents &amp; Incomes 2024'!$I$38:$K$41,3,FALSE),IF(AND(_xlfn.DAYS(J15,G15)&gt;364,Q15&lt;2,AX15&gt;-1),VLOOKUP(E15,'Composite Rents &amp; Incomes 2024'!$I$28:$K$32,3,FALSE),"")))))))))))))</f>
        <v/>
      </c>
      <c r="U15" s="79"/>
      <c r="V15" s="69" t="str">
        <f t="shared" si="4"/>
        <v/>
      </c>
      <c r="W15" s="79"/>
      <c r="X15" s="69" t="str">
        <f t="shared" si="5"/>
        <v/>
      </c>
      <c r="Y15" s="79"/>
      <c r="Z15" s="79"/>
      <c r="AA15" s="79"/>
      <c r="AB15" s="79"/>
      <c r="AC15" s="69" t="str">
        <f t="shared" si="6"/>
        <v/>
      </c>
      <c r="AD15" s="79"/>
      <c r="AE15" s="79"/>
      <c r="AF15" s="79"/>
      <c r="AG15" s="79"/>
      <c r="AH15" s="79"/>
      <c r="AI15" s="80"/>
      <c r="AJ15" s="120" t="str">
        <f>IF(Q15="","",ROUND(IF(AND(Q15&gt;1,AW15&lt;1),VLOOKUP(Q15,'Composite Rents &amp; Incomes 2022'!$B$38:$C$40,2,FALSE),IF(AND(Q15&lt;2,AW15&lt;1),VLOOKUP(Q15,'Composite Rents &amp; Incomes 2022'!$B$28:$C$30,2,FALSE),IF(AND(Q15&gt;1,AW15&gt;0,AX15&lt;=-1),VLOOKUP(Q15,'Composite Rents &amp; Incomes 2023'!$B$38:$C$40,2,FALSE),IF(AND(Q15&lt;2,AW15&gt;0,AX15&lt;=-1),VLOOKUP(Q15,'Composite Rents &amp; Incomes 2023'!$B$28:$C$30,2,FALSE),IF(AND(Q15&gt;1,AX15&gt;-1),VLOOKUP(Q15,'Composite Rents &amp; Incomes 2024'!$B$38:$C$40,2,FALSE),IF(AND(Q15&lt;2,AX15&gt;-1),VLOOKUP(Q15,'Composite Rents &amp; Incomes 2024'!$B$28:$C$30,2,FALSE),"")))))),0))</f>
        <v/>
      </c>
      <c r="AK15" s="120" t="str">
        <f t="shared" si="12"/>
        <v/>
      </c>
      <c r="AL15" s="121"/>
      <c r="AM15" s="57" t="str">
        <f t="shared" si="7"/>
        <v/>
      </c>
      <c r="AN15" s="57" t="str">
        <f t="shared" si="8"/>
        <v/>
      </c>
      <c r="AO15" s="70">
        <f t="shared" si="9"/>
        <v>1</v>
      </c>
      <c r="AW15" s="58">
        <f t="shared" si="1"/>
        <v>-45086</v>
      </c>
      <c r="AX15" s="70">
        <f t="shared" si="10"/>
        <v>-45443</v>
      </c>
      <c r="AY15" s="98" t="str">
        <f t="shared" si="11"/>
        <v/>
      </c>
    </row>
    <row r="16" spans="1:51" x14ac:dyDescent="0.35">
      <c r="A16" s="71"/>
      <c r="B16" s="71"/>
      <c r="C16" s="72"/>
      <c r="D16" s="72"/>
      <c r="E16" s="78"/>
      <c r="F16" s="78"/>
      <c r="G16" s="82"/>
      <c r="H16" s="82"/>
      <c r="I16" s="94"/>
      <c r="J16" s="74"/>
      <c r="K16" s="74"/>
      <c r="L16" s="82"/>
      <c r="M16" s="78"/>
      <c r="N16" s="75" t="str">
        <f t="shared" si="2"/>
        <v/>
      </c>
      <c r="O16" s="76" t="str">
        <f t="shared" si="3"/>
        <v/>
      </c>
      <c r="P16" s="77"/>
      <c r="Q16" s="73"/>
      <c r="R16" s="73"/>
      <c r="S16" s="76" t="str">
        <f t="shared" si="0"/>
        <v/>
      </c>
      <c r="T16" s="113" t="str">
        <f>IF(Q16="","",IF(AND(_xlfn.DAYS(J16,G16)&lt;365,Q16&gt;1,AW16&lt;1),VLOOKUP(E16,'Composite Rents &amp; Incomes 2022'!$I$38:$J$41,2,FALSE),IF(AND(_xlfn.DAYS(J16,G16)&lt;365,Q16&lt;2,AW16&lt;1),VLOOKUP(E16,'Composite Rents &amp; Incomes 2022'!$I$28:$J$32,2,FALSE),IF(AND(_xlfn.DAYS(J16,G16)&gt;364,Q16&gt;1,AW16&lt;1),VLOOKUP(E16,'Composite Rents &amp; Incomes 2022'!$I$38:$K$41,3,FALSE),IF(AND(_xlfn.DAYS(J16,G16)&gt;364,Q16&gt;1,AW16&lt;1),VLOOKUP(E16,'Composite Rents &amp; Incomes 2022'!$I$38:$J$41,3,FALSE),IF(AND(_xlfn.DAYS(J16,G16)&lt;365,Q16&gt;1,AW16&gt;0,AX16&lt;=-1),VLOOKUP(E16,'Composite Rents &amp; Incomes 2023'!$I$38:$J$41,2,FALSE),IF(AND(_xlfn.DAYS(J16,G16)&lt;365,Q16&lt;2,AW16&gt;0,AX16&lt;=-1),VLOOKUP(E16,'Composite Rents &amp; Incomes 2023'!$I$28:$J$32,2,FALSE),IF(AND(_xlfn.DAYS(J16,G16)&gt;364,Q16&gt;1,AW16&gt;0,AX16&lt;=-1),VLOOKUP(E16,'Composite Rents &amp; Incomes 2023'!$I$38:$K$41,3,FALSE),IF(AND(_xlfn.DAYS(J16,G16)&gt;364,Q16&lt;2,AW16&lt;1,AX16&lt;=-1),VLOOKUP(E16,'Composite Rents &amp; Incomes 2023'!$I$28:$K$32,3,FALSE),IF(AND(_xlfn.DAYS(J16,G16)&lt;365,Q16&gt;1,AX16&gt;-1),VLOOKUP(E16,'Composite Rents &amp; Incomes 2024'!$I$38:$J$41,2,FALSE),IF(AND(_xlfn.DAYS(J16,G16)&lt;365,Q16&lt;2,AX16&gt;-1),VLOOKUP(E16,'Composite Rents &amp; Incomes 2024'!$I$28:$J$32,2,FALSE),IF(AND(_xlfn.DAYS(J16,G16)&gt;364,Q16&gt;1,AX16&gt;-1),VLOOKUP(E16,'Composite Rents &amp; Incomes 2024'!$I$38:$K$41,3,FALSE),IF(AND(_xlfn.DAYS(J16,G16)&gt;364,Q16&lt;2,AX16&gt;-1),VLOOKUP(E16,'Composite Rents &amp; Incomes 2024'!$I$28:$K$32,3,FALSE),"")))))))))))))</f>
        <v/>
      </c>
      <c r="U16" s="79"/>
      <c r="V16" s="69" t="str">
        <f t="shared" si="4"/>
        <v/>
      </c>
      <c r="W16" s="79"/>
      <c r="X16" s="69" t="str">
        <f t="shared" si="5"/>
        <v/>
      </c>
      <c r="Y16" s="79"/>
      <c r="Z16" s="79"/>
      <c r="AA16" s="79"/>
      <c r="AB16" s="79"/>
      <c r="AC16" s="69" t="str">
        <f t="shared" si="6"/>
        <v/>
      </c>
      <c r="AD16" s="79"/>
      <c r="AE16" s="79"/>
      <c r="AF16" s="79"/>
      <c r="AG16" s="79"/>
      <c r="AH16" s="79"/>
      <c r="AI16" s="80"/>
      <c r="AJ16" s="120" t="str">
        <f>IF(Q16="","",ROUND(IF(AND(Q16&gt;1,AW16&lt;1),VLOOKUP(Q16,'Composite Rents &amp; Incomes 2022'!$B$38:$C$40,2,FALSE),IF(AND(Q16&lt;2,AW16&lt;1),VLOOKUP(Q16,'Composite Rents &amp; Incomes 2022'!$B$28:$C$30,2,FALSE),IF(AND(Q16&gt;1,AW16&gt;0,AX16&lt;=-1),VLOOKUP(Q16,'Composite Rents &amp; Incomes 2023'!$B$38:$C$40,2,FALSE),IF(AND(Q16&lt;2,AW16&gt;0,AX16&lt;=-1),VLOOKUP(Q16,'Composite Rents &amp; Incomes 2023'!$B$28:$C$30,2,FALSE),IF(AND(Q16&gt;1,AX16&gt;-1),VLOOKUP(Q16,'Composite Rents &amp; Incomes 2024'!$B$38:$C$40,2,FALSE),IF(AND(Q16&lt;2,AX16&gt;-1),VLOOKUP(Q16,'Composite Rents &amp; Incomes 2024'!$B$28:$C$30,2,FALSE),"")))))),0))</f>
        <v/>
      </c>
      <c r="AK16" s="120" t="str">
        <f t="shared" si="12"/>
        <v/>
      </c>
      <c r="AL16" s="121"/>
      <c r="AM16" s="57" t="str">
        <f t="shared" si="7"/>
        <v/>
      </c>
      <c r="AN16" s="57" t="str">
        <f t="shared" si="8"/>
        <v/>
      </c>
      <c r="AO16" s="70">
        <f t="shared" si="9"/>
        <v>1</v>
      </c>
      <c r="AW16" s="58">
        <f t="shared" si="1"/>
        <v>-45086</v>
      </c>
      <c r="AX16" s="70">
        <f t="shared" si="10"/>
        <v>-45443</v>
      </c>
      <c r="AY16" s="98" t="str">
        <f t="shared" si="11"/>
        <v/>
      </c>
    </row>
    <row r="17" spans="1:51" x14ac:dyDescent="0.35">
      <c r="A17" s="71"/>
      <c r="B17" s="71"/>
      <c r="C17" s="72"/>
      <c r="D17" s="72"/>
      <c r="E17" s="78"/>
      <c r="F17" s="78"/>
      <c r="G17" s="82"/>
      <c r="H17" s="82"/>
      <c r="I17" s="94"/>
      <c r="J17" s="74"/>
      <c r="K17" s="74"/>
      <c r="L17" s="82"/>
      <c r="M17" s="78"/>
      <c r="N17" s="75" t="str">
        <f t="shared" si="2"/>
        <v/>
      </c>
      <c r="O17" s="76" t="str">
        <f t="shared" si="3"/>
        <v/>
      </c>
      <c r="P17" s="77"/>
      <c r="Q17" s="78"/>
      <c r="R17" s="78"/>
      <c r="S17" s="76" t="str">
        <f t="shared" si="0"/>
        <v/>
      </c>
      <c r="T17" s="113" t="str">
        <f>IF(Q17="","",IF(AND(_xlfn.DAYS(J17,G17)&lt;365,Q17&gt;1,AW17&lt;1),VLOOKUP(E17,'Composite Rents &amp; Incomes 2022'!$I$38:$J$41,2,FALSE),IF(AND(_xlfn.DAYS(J17,G17)&lt;365,Q17&lt;2,AW17&lt;1),VLOOKUP(E17,'Composite Rents &amp; Incomes 2022'!$I$28:$J$32,2,FALSE),IF(AND(_xlfn.DAYS(J17,G17)&gt;364,Q17&gt;1,AW17&lt;1),VLOOKUP(E17,'Composite Rents &amp; Incomes 2022'!$I$38:$K$41,3,FALSE),IF(AND(_xlfn.DAYS(J17,G17)&gt;364,Q17&gt;1,AW17&lt;1),VLOOKUP(E17,'Composite Rents &amp; Incomes 2022'!$I$38:$J$41,3,FALSE),IF(AND(_xlfn.DAYS(J17,G17)&lt;365,Q17&gt;1,AW17&gt;0,AX17&lt;=-1),VLOOKUP(E17,'Composite Rents &amp; Incomes 2023'!$I$38:$J$41,2,FALSE),IF(AND(_xlfn.DAYS(J17,G17)&lt;365,Q17&lt;2,AW17&gt;0,AX17&lt;=-1),VLOOKUP(E17,'Composite Rents &amp; Incomes 2023'!$I$28:$J$32,2,FALSE),IF(AND(_xlfn.DAYS(J17,G17)&gt;364,Q17&gt;1,AW17&gt;0,AX17&lt;=-1),VLOOKUP(E17,'Composite Rents &amp; Incomes 2023'!$I$38:$K$41,3,FALSE),IF(AND(_xlfn.DAYS(J17,G17)&gt;364,Q17&lt;2,AW17&lt;1,AX17&lt;=-1),VLOOKUP(E17,'Composite Rents &amp; Incomes 2023'!$I$28:$K$32,3,FALSE),IF(AND(_xlfn.DAYS(J17,G17)&lt;365,Q17&gt;1,AX17&gt;-1),VLOOKUP(E17,'Composite Rents &amp; Incomes 2024'!$I$38:$J$41,2,FALSE),IF(AND(_xlfn.DAYS(J17,G17)&lt;365,Q17&lt;2,AX17&gt;-1),VLOOKUP(E17,'Composite Rents &amp; Incomes 2024'!$I$28:$J$32,2,FALSE),IF(AND(_xlfn.DAYS(J17,G17)&gt;364,Q17&gt;1,AX17&gt;-1),VLOOKUP(E17,'Composite Rents &amp; Incomes 2024'!$I$38:$K$41,3,FALSE),IF(AND(_xlfn.DAYS(J17,G17)&gt;364,Q17&lt;2,AX17&gt;-1),VLOOKUP(E17,'Composite Rents &amp; Incomes 2024'!$I$28:$K$32,3,FALSE),"")))))))))))))</f>
        <v/>
      </c>
      <c r="U17" s="79"/>
      <c r="V17" s="69" t="str">
        <f t="shared" si="4"/>
        <v/>
      </c>
      <c r="W17" s="79"/>
      <c r="X17" s="69" t="str">
        <f t="shared" si="5"/>
        <v/>
      </c>
      <c r="Y17" s="79"/>
      <c r="Z17" s="79"/>
      <c r="AA17" s="79"/>
      <c r="AB17" s="79"/>
      <c r="AC17" s="69" t="str">
        <f t="shared" si="6"/>
        <v/>
      </c>
      <c r="AD17" s="79"/>
      <c r="AE17" s="79"/>
      <c r="AF17" s="79"/>
      <c r="AG17" s="79"/>
      <c r="AH17" s="79"/>
      <c r="AI17" s="80"/>
      <c r="AJ17" s="120" t="str">
        <f>IF(Q17="","",ROUND(IF(AND(Q17&gt;1,AW17&lt;1),VLOOKUP(Q17,'Composite Rents &amp; Incomes 2022'!$B$38:$C$40,2,FALSE),IF(AND(Q17&lt;2,AW17&lt;1),VLOOKUP(Q17,'Composite Rents &amp; Incomes 2022'!$B$28:$C$30,2,FALSE),IF(AND(Q17&gt;1,AW17&gt;0,AX17&lt;=-1),VLOOKUP(Q17,'Composite Rents &amp; Incomes 2023'!$B$38:$C$40,2,FALSE),IF(AND(Q17&lt;2,AW17&gt;0,AX17&lt;=-1),VLOOKUP(Q17,'Composite Rents &amp; Incomes 2023'!$B$28:$C$30,2,FALSE),IF(AND(Q17&gt;1,AX17&gt;-1),VLOOKUP(Q17,'Composite Rents &amp; Incomes 2024'!$B$38:$C$40,2,FALSE),IF(AND(Q17&lt;2,AX17&gt;-1),VLOOKUP(Q17,'Composite Rents &amp; Incomes 2024'!$B$28:$C$30,2,FALSE),"")))))),0))</f>
        <v/>
      </c>
      <c r="AK17" s="120" t="str">
        <f t="shared" si="12"/>
        <v/>
      </c>
      <c r="AL17" s="121"/>
      <c r="AM17" s="57" t="str">
        <f t="shared" si="7"/>
        <v/>
      </c>
      <c r="AN17" s="57" t="str">
        <f t="shared" si="8"/>
        <v/>
      </c>
      <c r="AO17" s="70">
        <f t="shared" si="9"/>
        <v>1</v>
      </c>
      <c r="AW17" s="58">
        <f t="shared" si="1"/>
        <v>-45086</v>
      </c>
      <c r="AX17" s="70">
        <f t="shared" si="10"/>
        <v>-45443</v>
      </c>
      <c r="AY17" s="98" t="str">
        <f t="shared" si="11"/>
        <v/>
      </c>
    </row>
    <row r="18" spans="1:51" s="85" customFormat="1" ht="15.75" customHeight="1" x14ac:dyDescent="0.35">
      <c r="A18" s="71"/>
      <c r="B18" s="83"/>
      <c r="C18" s="72"/>
      <c r="D18" s="84"/>
      <c r="E18" s="78"/>
      <c r="F18" s="78"/>
      <c r="G18" s="82"/>
      <c r="H18" s="82"/>
      <c r="I18" s="94"/>
      <c r="J18" s="74"/>
      <c r="K18" s="74"/>
      <c r="L18" s="82"/>
      <c r="M18" s="78"/>
      <c r="N18" s="75" t="str">
        <f t="shared" si="2"/>
        <v/>
      </c>
      <c r="O18" s="76" t="str">
        <f t="shared" si="3"/>
        <v/>
      </c>
      <c r="P18" s="77"/>
      <c r="Q18" s="78"/>
      <c r="R18" s="78"/>
      <c r="S18" s="76" t="str">
        <f t="shared" si="0"/>
        <v/>
      </c>
      <c r="T18" s="113" t="str">
        <f>IF(Q18="","",IF(AND(_xlfn.DAYS(J18,G18)&lt;365,Q18&gt;1,AW18&lt;1),VLOOKUP(E18,'Composite Rents &amp; Incomes 2022'!$I$38:$J$41,2,FALSE),IF(AND(_xlfn.DAYS(J18,G18)&lt;365,Q18&lt;2,AW18&lt;1),VLOOKUP(E18,'Composite Rents &amp; Incomes 2022'!$I$28:$J$32,2,FALSE),IF(AND(_xlfn.DAYS(J18,G18)&gt;364,Q18&gt;1,AW18&lt;1),VLOOKUP(E18,'Composite Rents &amp; Incomes 2022'!$I$38:$K$41,3,FALSE),IF(AND(_xlfn.DAYS(J18,G18)&gt;364,Q18&gt;1,AW18&lt;1),VLOOKUP(E18,'Composite Rents &amp; Incomes 2022'!$I$38:$J$41,3,FALSE),IF(AND(_xlfn.DAYS(J18,G18)&lt;365,Q18&gt;1,AW18&gt;0,AX18&lt;=-1),VLOOKUP(E18,'Composite Rents &amp; Incomes 2023'!$I$38:$J$41,2,FALSE),IF(AND(_xlfn.DAYS(J18,G18)&lt;365,Q18&lt;2,AW18&gt;0,AX18&lt;=-1),VLOOKUP(E18,'Composite Rents &amp; Incomes 2023'!$I$28:$J$32,2,FALSE),IF(AND(_xlfn.DAYS(J18,G18)&gt;364,Q18&gt;1,AW18&gt;0,AX18&lt;=-1),VLOOKUP(E18,'Composite Rents &amp; Incomes 2023'!$I$38:$K$41,3,FALSE),IF(AND(_xlfn.DAYS(J18,G18)&gt;364,Q18&lt;2,AW18&lt;1,AX18&lt;=-1),VLOOKUP(E18,'Composite Rents &amp; Incomes 2023'!$I$28:$K$32,3,FALSE),IF(AND(_xlfn.DAYS(J18,G18)&lt;365,Q18&gt;1,AX18&gt;-1),VLOOKUP(E18,'Composite Rents &amp; Incomes 2024'!$I$38:$J$41,2,FALSE),IF(AND(_xlfn.DAYS(J18,G18)&lt;365,Q18&lt;2,AX18&gt;-1),VLOOKUP(E18,'Composite Rents &amp; Incomes 2024'!$I$28:$J$32,2,FALSE),IF(AND(_xlfn.DAYS(J18,G18)&gt;364,Q18&gt;1,AX18&gt;-1),VLOOKUP(E18,'Composite Rents &amp; Incomes 2024'!$I$38:$K$41,3,FALSE),IF(AND(_xlfn.DAYS(J18,G18)&gt;364,Q18&lt;2,AX18&gt;-1),VLOOKUP(E18,'Composite Rents &amp; Incomes 2024'!$I$28:$K$32,3,FALSE),"")))))))))))))</f>
        <v/>
      </c>
      <c r="U18" s="79"/>
      <c r="V18" s="69" t="str">
        <f t="shared" si="4"/>
        <v/>
      </c>
      <c r="W18" s="79"/>
      <c r="X18" s="69" t="str">
        <f t="shared" si="5"/>
        <v/>
      </c>
      <c r="Y18" s="79"/>
      <c r="Z18" s="79"/>
      <c r="AA18" s="79"/>
      <c r="AB18" s="79"/>
      <c r="AC18" s="69" t="str">
        <f t="shared" si="6"/>
        <v/>
      </c>
      <c r="AD18" s="79"/>
      <c r="AE18" s="79"/>
      <c r="AF18" s="79"/>
      <c r="AG18" s="79"/>
      <c r="AH18" s="79"/>
      <c r="AI18" s="80"/>
      <c r="AJ18" s="120" t="str">
        <f>IF(Q18="","",ROUND(IF(AND(Q18&gt;1,AW18&lt;1),VLOOKUP(Q18,'Composite Rents &amp; Incomes 2022'!$B$38:$C$40,2,FALSE),IF(AND(Q18&lt;2,AW18&lt;1),VLOOKUP(Q18,'Composite Rents &amp; Incomes 2022'!$B$28:$C$30,2,FALSE),IF(AND(Q18&gt;1,AW18&gt;0,AX18&lt;=-1),VLOOKUP(Q18,'Composite Rents &amp; Incomes 2023'!$B$38:$C$40,2,FALSE),IF(AND(Q18&lt;2,AW18&gt;0,AX18&lt;=-1),VLOOKUP(Q18,'Composite Rents &amp; Incomes 2023'!$B$28:$C$30,2,FALSE),IF(AND(Q18&gt;1,AX18&gt;-1),VLOOKUP(Q18,'Composite Rents &amp; Incomes 2024'!$B$38:$C$40,2,FALSE),IF(AND(Q18&lt;2,AX18&gt;-1),VLOOKUP(Q18,'Composite Rents &amp; Incomes 2024'!$B$28:$C$30,2,FALSE),"")))))),0))</f>
        <v/>
      </c>
      <c r="AK18" s="120" t="str">
        <f t="shared" si="12"/>
        <v/>
      </c>
      <c r="AL18" s="121"/>
      <c r="AM18" s="57" t="str">
        <f t="shared" si="7"/>
        <v/>
      </c>
      <c r="AN18" s="57" t="str">
        <f t="shared" si="8"/>
        <v/>
      </c>
      <c r="AO18" s="70">
        <f t="shared" si="9"/>
        <v>1</v>
      </c>
      <c r="AW18" s="58">
        <f t="shared" si="1"/>
        <v>-45086</v>
      </c>
      <c r="AX18" s="70">
        <f t="shared" si="10"/>
        <v>-45443</v>
      </c>
      <c r="AY18" s="98" t="str">
        <f t="shared" si="11"/>
        <v/>
      </c>
    </row>
    <row r="19" spans="1:51" s="85" customFormat="1" x14ac:dyDescent="0.35">
      <c r="A19" s="71"/>
      <c r="B19" s="71"/>
      <c r="C19" s="72"/>
      <c r="D19" s="72"/>
      <c r="E19" s="78"/>
      <c r="F19" s="78"/>
      <c r="G19" s="82"/>
      <c r="H19" s="82"/>
      <c r="I19" s="94"/>
      <c r="J19" s="74"/>
      <c r="K19" s="74"/>
      <c r="L19" s="82"/>
      <c r="M19" s="78"/>
      <c r="N19" s="75" t="str">
        <f t="shared" si="2"/>
        <v/>
      </c>
      <c r="O19" s="76" t="str">
        <f t="shared" si="3"/>
        <v/>
      </c>
      <c r="P19" s="77"/>
      <c r="Q19" s="73"/>
      <c r="R19" s="73"/>
      <c r="S19" s="76" t="str">
        <f t="shared" si="0"/>
        <v/>
      </c>
      <c r="T19" s="113" t="str">
        <f>IF(Q19="","",IF(AND(_xlfn.DAYS(J19,G19)&lt;365,Q19&gt;1,AW19&lt;1),VLOOKUP(E19,'Composite Rents &amp; Incomes 2022'!$I$38:$J$41,2,FALSE),IF(AND(_xlfn.DAYS(J19,G19)&lt;365,Q19&lt;2,AW19&lt;1),VLOOKUP(E19,'Composite Rents &amp; Incomes 2022'!$I$28:$J$32,2,FALSE),IF(AND(_xlfn.DAYS(J19,G19)&gt;364,Q19&gt;1,AW19&lt;1),VLOOKUP(E19,'Composite Rents &amp; Incomes 2022'!$I$38:$K$41,3,FALSE),IF(AND(_xlfn.DAYS(J19,G19)&gt;364,Q19&gt;1,AW19&lt;1),VLOOKUP(E19,'Composite Rents &amp; Incomes 2022'!$I$38:$J$41,3,FALSE),IF(AND(_xlfn.DAYS(J19,G19)&lt;365,Q19&gt;1,AW19&gt;0,AX19&lt;=-1),VLOOKUP(E19,'Composite Rents &amp; Incomes 2023'!$I$38:$J$41,2,FALSE),IF(AND(_xlfn.DAYS(J19,G19)&lt;365,Q19&lt;2,AW19&gt;0,AX19&lt;=-1),VLOOKUP(E19,'Composite Rents &amp; Incomes 2023'!$I$28:$J$32,2,FALSE),IF(AND(_xlfn.DAYS(J19,G19)&gt;364,Q19&gt;1,AW19&gt;0,AX19&lt;=-1),VLOOKUP(E19,'Composite Rents &amp; Incomes 2023'!$I$38:$K$41,3,FALSE),IF(AND(_xlfn.DAYS(J19,G19)&gt;364,Q19&lt;2,AW19&lt;1,AX19&lt;=-1),VLOOKUP(E19,'Composite Rents &amp; Incomes 2023'!$I$28:$K$32,3,FALSE),IF(AND(_xlfn.DAYS(J19,G19)&lt;365,Q19&gt;1,AX19&gt;-1),VLOOKUP(E19,'Composite Rents &amp; Incomes 2024'!$I$38:$J$41,2,FALSE),IF(AND(_xlfn.DAYS(J19,G19)&lt;365,Q19&lt;2,AX19&gt;-1),VLOOKUP(E19,'Composite Rents &amp; Incomes 2024'!$I$28:$J$32,2,FALSE),IF(AND(_xlfn.DAYS(J19,G19)&gt;364,Q19&gt;1,AX19&gt;-1),VLOOKUP(E19,'Composite Rents &amp; Incomes 2024'!$I$38:$K$41,3,FALSE),IF(AND(_xlfn.DAYS(J19,G19)&gt;364,Q19&lt;2,AX19&gt;-1),VLOOKUP(E19,'Composite Rents &amp; Incomes 2024'!$I$28:$K$32,3,FALSE),"")))))))))))))</f>
        <v/>
      </c>
      <c r="U19" s="79"/>
      <c r="V19" s="69" t="str">
        <f t="shared" si="4"/>
        <v/>
      </c>
      <c r="W19" s="79"/>
      <c r="X19" s="69" t="str">
        <f t="shared" si="5"/>
        <v/>
      </c>
      <c r="Y19" s="79"/>
      <c r="Z19" s="79"/>
      <c r="AA19" s="79"/>
      <c r="AB19" s="79"/>
      <c r="AC19" s="69" t="str">
        <f t="shared" si="6"/>
        <v/>
      </c>
      <c r="AD19" s="79"/>
      <c r="AE19" s="79"/>
      <c r="AF19" s="79"/>
      <c r="AG19" s="79"/>
      <c r="AH19" s="79"/>
      <c r="AI19" s="80"/>
      <c r="AJ19" s="120" t="str">
        <f>IF(Q19="","",ROUND(IF(AND(Q19&gt;1,AW19&lt;1),VLOOKUP(Q19,'Composite Rents &amp; Incomes 2022'!$B$38:$C$40,2,FALSE),IF(AND(Q19&lt;2,AW19&lt;1),VLOOKUP(Q19,'Composite Rents &amp; Incomes 2022'!$B$28:$C$30,2,FALSE),IF(AND(Q19&gt;1,AW19&gt;0,AX19&lt;=-1),VLOOKUP(Q19,'Composite Rents &amp; Incomes 2023'!$B$38:$C$40,2,FALSE),IF(AND(Q19&lt;2,AW19&gt;0,AX19&lt;=-1),VLOOKUP(Q19,'Composite Rents &amp; Incomes 2023'!$B$28:$C$30,2,FALSE),IF(AND(Q19&gt;1,AX19&gt;-1),VLOOKUP(Q19,'Composite Rents &amp; Incomes 2024'!$B$38:$C$40,2,FALSE),IF(AND(Q19&lt;2,AX19&gt;-1),VLOOKUP(Q19,'Composite Rents &amp; Incomes 2024'!$B$28:$C$30,2,FALSE),"")))))),0))</f>
        <v/>
      </c>
      <c r="AK19" s="120" t="str">
        <f t="shared" si="12"/>
        <v/>
      </c>
      <c r="AL19" s="121"/>
      <c r="AM19" s="57" t="str">
        <f t="shared" si="7"/>
        <v/>
      </c>
      <c r="AN19" s="57" t="str">
        <f t="shared" si="8"/>
        <v/>
      </c>
      <c r="AO19" s="70">
        <f t="shared" si="9"/>
        <v>1</v>
      </c>
      <c r="AW19" s="58">
        <f t="shared" si="1"/>
        <v>-45086</v>
      </c>
      <c r="AX19" s="70">
        <f t="shared" si="10"/>
        <v>-45443</v>
      </c>
      <c r="AY19" s="98" t="str">
        <f t="shared" si="11"/>
        <v/>
      </c>
    </row>
    <row r="20" spans="1:51" s="85" customFormat="1" x14ac:dyDescent="0.35">
      <c r="A20" s="72"/>
      <c r="B20" s="72"/>
      <c r="C20" s="72"/>
      <c r="D20" s="72"/>
      <c r="E20" s="86"/>
      <c r="F20" s="86"/>
      <c r="G20" s="87"/>
      <c r="H20" s="87"/>
      <c r="I20" s="95"/>
      <c r="J20" s="74"/>
      <c r="K20" s="74"/>
      <c r="L20" s="87"/>
      <c r="M20" s="78"/>
      <c r="N20" s="75" t="str">
        <f t="shared" si="2"/>
        <v/>
      </c>
      <c r="O20" s="76" t="str">
        <f t="shared" si="3"/>
        <v/>
      </c>
      <c r="P20" s="77"/>
      <c r="Q20" s="88"/>
      <c r="R20" s="88"/>
      <c r="S20" s="76" t="str">
        <f t="shared" si="0"/>
        <v/>
      </c>
      <c r="T20" s="113" t="str">
        <f>IF(Q20="","",IF(AND(_xlfn.DAYS(J20,G20)&lt;365,Q20&gt;1,AW20&lt;1),VLOOKUP(E20,'Composite Rents &amp; Incomes 2022'!$I$38:$J$41,2,FALSE),IF(AND(_xlfn.DAYS(J20,G20)&lt;365,Q20&lt;2,AW20&lt;1),VLOOKUP(E20,'Composite Rents &amp; Incomes 2022'!$I$28:$J$32,2,FALSE),IF(AND(_xlfn.DAYS(J20,G20)&gt;364,Q20&gt;1,AW20&lt;1),VLOOKUP(E20,'Composite Rents &amp; Incomes 2022'!$I$38:$K$41,3,FALSE),IF(AND(_xlfn.DAYS(J20,G20)&gt;364,Q20&gt;1,AW20&lt;1),VLOOKUP(E20,'Composite Rents &amp; Incomes 2022'!$I$38:$J$41,3,FALSE),IF(AND(_xlfn.DAYS(J20,G20)&lt;365,Q20&gt;1,AW20&gt;0,AX20&lt;=-1),VLOOKUP(E20,'Composite Rents &amp; Incomes 2023'!$I$38:$J$41,2,FALSE),IF(AND(_xlfn.DAYS(J20,G20)&lt;365,Q20&lt;2,AW20&gt;0,AX20&lt;=-1),VLOOKUP(E20,'Composite Rents &amp; Incomes 2023'!$I$28:$J$32,2,FALSE),IF(AND(_xlfn.DAYS(J20,G20)&gt;364,Q20&gt;1,AW20&gt;0,AX20&lt;=-1),VLOOKUP(E20,'Composite Rents &amp; Incomes 2023'!$I$38:$K$41,3,FALSE),IF(AND(_xlfn.DAYS(J20,G20)&gt;364,Q20&lt;2,AW20&lt;1,AX20&lt;=-1),VLOOKUP(E20,'Composite Rents &amp; Incomes 2023'!$I$28:$K$32,3,FALSE),IF(AND(_xlfn.DAYS(J20,G20)&lt;365,Q20&gt;1,AX20&gt;-1),VLOOKUP(E20,'Composite Rents &amp; Incomes 2024'!$I$38:$J$41,2,FALSE),IF(AND(_xlfn.DAYS(J20,G20)&lt;365,Q20&lt;2,AX20&gt;-1),VLOOKUP(E20,'Composite Rents &amp; Incomes 2024'!$I$28:$J$32,2,FALSE),IF(AND(_xlfn.DAYS(J20,G20)&gt;364,Q20&gt;1,AX20&gt;-1),VLOOKUP(E20,'Composite Rents &amp; Incomes 2024'!$I$38:$K$41,3,FALSE),IF(AND(_xlfn.DAYS(J20,G20)&gt;364,Q20&lt;2,AX20&gt;-1),VLOOKUP(E20,'Composite Rents &amp; Incomes 2024'!$I$28:$K$32,3,FALSE),"")))))))))))))</f>
        <v/>
      </c>
      <c r="U20" s="89"/>
      <c r="V20" s="69" t="str">
        <f t="shared" si="4"/>
        <v/>
      </c>
      <c r="W20" s="89"/>
      <c r="X20" s="69" t="str">
        <f t="shared" si="5"/>
        <v/>
      </c>
      <c r="Y20" s="89"/>
      <c r="Z20" s="79"/>
      <c r="AA20" s="89"/>
      <c r="AB20" s="89"/>
      <c r="AC20" s="69" t="str">
        <f t="shared" si="6"/>
        <v/>
      </c>
      <c r="AD20" s="89"/>
      <c r="AE20" s="89"/>
      <c r="AF20" s="79"/>
      <c r="AG20" s="89"/>
      <c r="AH20" s="79"/>
      <c r="AI20" s="90"/>
      <c r="AJ20" s="120" t="str">
        <f>IF(Q20="","",ROUND(IF(AND(Q20&gt;1,AW20&lt;1),VLOOKUP(Q20,'Composite Rents &amp; Incomes 2022'!$B$38:$C$40,2,FALSE),IF(AND(Q20&lt;2,AW20&lt;1),VLOOKUP(Q20,'Composite Rents &amp; Incomes 2022'!$B$28:$C$30,2,FALSE),IF(AND(Q20&gt;1,AW20&gt;0,AX20&lt;=-1),VLOOKUP(Q20,'Composite Rents &amp; Incomes 2023'!$B$38:$C$40,2,FALSE),IF(AND(Q20&lt;2,AW20&gt;0,AX20&lt;=-1),VLOOKUP(Q20,'Composite Rents &amp; Incomes 2023'!$B$28:$C$30,2,FALSE),IF(AND(Q20&gt;1,AX20&gt;-1),VLOOKUP(Q20,'Composite Rents &amp; Incomes 2024'!$B$38:$C$40,2,FALSE),IF(AND(Q20&lt;2,AX20&gt;-1),VLOOKUP(Q20,'Composite Rents &amp; Incomes 2024'!$B$28:$C$30,2,FALSE),"")))))),0))</f>
        <v/>
      </c>
      <c r="AK20" s="120" t="str">
        <f t="shared" si="12"/>
        <v/>
      </c>
      <c r="AL20" s="121"/>
      <c r="AM20" s="57" t="str">
        <f t="shared" si="7"/>
        <v/>
      </c>
      <c r="AN20" s="57" t="str">
        <f t="shared" si="8"/>
        <v/>
      </c>
      <c r="AO20" s="70">
        <f t="shared" si="9"/>
        <v>1</v>
      </c>
      <c r="AW20" s="58">
        <f t="shared" si="1"/>
        <v>-45086</v>
      </c>
      <c r="AX20" s="70">
        <f t="shared" si="10"/>
        <v>-45443</v>
      </c>
      <c r="AY20" s="98" t="str">
        <f t="shared" si="11"/>
        <v/>
      </c>
    </row>
    <row r="21" spans="1:51" s="85" customFormat="1" x14ac:dyDescent="0.35">
      <c r="A21" s="72"/>
      <c r="B21" s="72"/>
      <c r="C21" s="72"/>
      <c r="D21" s="72"/>
      <c r="E21" s="86"/>
      <c r="F21" s="86"/>
      <c r="G21" s="87"/>
      <c r="H21" s="87"/>
      <c r="I21" s="95"/>
      <c r="J21" s="74"/>
      <c r="K21" s="74"/>
      <c r="L21" s="87"/>
      <c r="M21" s="78"/>
      <c r="N21" s="75" t="str">
        <f t="shared" si="2"/>
        <v/>
      </c>
      <c r="O21" s="76" t="str">
        <f t="shared" si="3"/>
        <v/>
      </c>
      <c r="P21" s="77"/>
      <c r="Q21" s="88"/>
      <c r="R21" s="88"/>
      <c r="S21" s="76" t="str">
        <f t="shared" si="0"/>
        <v/>
      </c>
      <c r="T21" s="113" t="str">
        <f>IF(Q21="","",IF(AND(_xlfn.DAYS(J21,G21)&lt;365,Q21&gt;1,AW21&lt;1),VLOOKUP(E21,'Composite Rents &amp; Incomes 2022'!$I$38:$J$41,2,FALSE),IF(AND(_xlfn.DAYS(J21,G21)&lt;365,Q21&lt;2,AW21&lt;1),VLOOKUP(E21,'Composite Rents &amp; Incomes 2022'!$I$28:$J$32,2,FALSE),IF(AND(_xlfn.DAYS(J21,G21)&gt;364,Q21&gt;1,AW21&lt;1),VLOOKUP(E21,'Composite Rents &amp; Incomes 2022'!$I$38:$K$41,3,FALSE),IF(AND(_xlfn.DAYS(J21,G21)&gt;364,Q21&gt;1,AW21&lt;1),VLOOKUP(E21,'Composite Rents &amp; Incomes 2022'!$I$38:$J$41,3,FALSE),IF(AND(_xlfn.DAYS(J21,G21)&lt;365,Q21&gt;1,AW21&gt;0,AX21&lt;=-1),VLOOKUP(E21,'Composite Rents &amp; Incomes 2023'!$I$38:$J$41,2,FALSE),IF(AND(_xlfn.DAYS(J21,G21)&lt;365,Q21&lt;2,AW21&gt;0,AX21&lt;=-1),VLOOKUP(E21,'Composite Rents &amp; Incomes 2023'!$I$28:$J$32,2,FALSE),IF(AND(_xlfn.DAYS(J21,G21)&gt;364,Q21&gt;1,AW21&gt;0,AX21&lt;=-1),VLOOKUP(E21,'Composite Rents &amp; Incomes 2023'!$I$38:$K$41,3,FALSE),IF(AND(_xlfn.DAYS(J21,G21)&gt;364,Q21&lt;2,AW21&lt;1,AX21&lt;=-1),VLOOKUP(E21,'Composite Rents &amp; Incomes 2023'!$I$28:$K$32,3,FALSE),IF(AND(_xlfn.DAYS(J21,G21)&lt;365,Q21&gt;1,AX21&gt;-1),VLOOKUP(E21,'Composite Rents &amp; Incomes 2024'!$I$38:$J$41,2,FALSE),IF(AND(_xlfn.DAYS(J21,G21)&lt;365,Q21&lt;2,AX21&gt;-1),VLOOKUP(E21,'Composite Rents &amp; Incomes 2024'!$I$28:$J$32,2,FALSE),IF(AND(_xlfn.DAYS(J21,G21)&gt;364,Q21&gt;1,AX21&gt;-1),VLOOKUP(E21,'Composite Rents &amp; Incomes 2024'!$I$38:$K$41,3,FALSE),IF(AND(_xlfn.DAYS(J21,G21)&gt;364,Q21&lt;2,AX21&gt;-1),VLOOKUP(E21,'Composite Rents &amp; Incomes 2024'!$I$28:$K$32,3,FALSE),"")))))))))))))</f>
        <v/>
      </c>
      <c r="U21" s="89"/>
      <c r="V21" s="69" t="str">
        <f t="shared" si="4"/>
        <v/>
      </c>
      <c r="W21" s="89"/>
      <c r="X21" s="69" t="str">
        <f t="shared" si="5"/>
        <v/>
      </c>
      <c r="Y21" s="89"/>
      <c r="Z21" s="79"/>
      <c r="AA21" s="89"/>
      <c r="AB21" s="89"/>
      <c r="AC21" s="69" t="str">
        <f t="shared" si="6"/>
        <v/>
      </c>
      <c r="AD21" s="89"/>
      <c r="AE21" s="89"/>
      <c r="AF21" s="79"/>
      <c r="AG21" s="89"/>
      <c r="AH21" s="79"/>
      <c r="AI21" s="90"/>
      <c r="AJ21" s="120" t="str">
        <f>IF(Q21="","",ROUND(IF(AND(Q21&gt;1,AW21&lt;1),VLOOKUP(Q21,'Composite Rents &amp; Incomes 2022'!$B$38:$C$40,2,FALSE),IF(AND(Q21&lt;2,AW21&lt;1),VLOOKUP(Q21,'Composite Rents &amp; Incomes 2022'!$B$28:$C$30,2,FALSE),IF(AND(Q21&gt;1,AW21&gt;0,AX21&lt;=-1),VLOOKUP(Q21,'Composite Rents &amp; Incomes 2023'!$B$38:$C$40,2,FALSE),IF(AND(Q21&lt;2,AW21&gt;0,AX21&lt;=-1),VLOOKUP(Q21,'Composite Rents &amp; Incomes 2023'!$B$28:$C$30,2,FALSE),IF(AND(Q21&gt;1,AX21&gt;-1),VLOOKUP(Q21,'Composite Rents &amp; Incomes 2024'!$B$38:$C$40,2,FALSE),IF(AND(Q21&lt;2,AX21&gt;-1),VLOOKUP(Q21,'Composite Rents &amp; Incomes 2024'!$B$28:$C$30,2,FALSE),"")))))),0))</f>
        <v/>
      </c>
      <c r="AK21" s="120" t="str">
        <f t="shared" si="12"/>
        <v/>
      </c>
      <c r="AL21" s="121"/>
      <c r="AM21" s="57" t="str">
        <f t="shared" si="7"/>
        <v/>
      </c>
      <c r="AN21" s="57" t="str">
        <f t="shared" si="8"/>
        <v/>
      </c>
      <c r="AO21" s="70">
        <f t="shared" si="9"/>
        <v>1</v>
      </c>
      <c r="AW21" s="58">
        <f t="shared" si="1"/>
        <v>-45086</v>
      </c>
      <c r="AX21" s="70">
        <f t="shared" si="10"/>
        <v>-45443</v>
      </c>
      <c r="AY21" s="98" t="str">
        <f t="shared" si="11"/>
        <v/>
      </c>
    </row>
    <row r="22" spans="1:51" x14ac:dyDescent="0.35">
      <c r="A22" s="72"/>
      <c r="B22" s="72"/>
      <c r="C22" s="72"/>
      <c r="D22" s="72"/>
      <c r="E22" s="86"/>
      <c r="F22" s="86"/>
      <c r="G22" s="87"/>
      <c r="H22" s="87"/>
      <c r="I22" s="95"/>
      <c r="J22" s="74"/>
      <c r="K22" s="74"/>
      <c r="L22" s="87"/>
      <c r="M22" s="78"/>
      <c r="N22" s="75" t="str">
        <f t="shared" si="2"/>
        <v/>
      </c>
      <c r="O22" s="76" t="str">
        <f t="shared" si="3"/>
        <v/>
      </c>
      <c r="P22" s="77"/>
      <c r="Q22" s="86"/>
      <c r="R22" s="86"/>
      <c r="S22" s="76" t="str">
        <f t="shared" si="0"/>
        <v/>
      </c>
      <c r="T22" s="113" t="str">
        <f>IF(Q22="","",IF(AND(_xlfn.DAYS(J22,G22)&lt;365,Q22&gt;1,AW22&lt;1),VLOOKUP(E22,'Composite Rents &amp; Incomes 2022'!$I$38:$J$41,2,FALSE),IF(AND(_xlfn.DAYS(J22,G22)&lt;365,Q22&lt;2,AW22&lt;1),VLOOKUP(E22,'Composite Rents &amp; Incomes 2022'!$I$28:$J$32,2,FALSE),IF(AND(_xlfn.DAYS(J22,G22)&gt;364,Q22&gt;1,AW22&lt;1),VLOOKUP(E22,'Composite Rents &amp; Incomes 2022'!$I$38:$K$41,3,FALSE),IF(AND(_xlfn.DAYS(J22,G22)&gt;364,Q22&gt;1,AW22&lt;1),VLOOKUP(E22,'Composite Rents &amp; Incomes 2022'!$I$38:$J$41,3,FALSE),IF(AND(_xlfn.DAYS(J22,G22)&lt;365,Q22&gt;1,AW22&gt;0,AX22&lt;=-1),VLOOKUP(E22,'Composite Rents &amp; Incomes 2023'!$I$38:$J$41,2,FALSE),IF(AND(_xlfn.DAYS(J22,G22)&lt;365,Q22&lt;2,AW22&gt;0,AX22&lt;=-1),VLOOKUP(E22,'Composite Rents &amp; Incomes 2023'!$I$28:$J$32,2,FALSE),IF(AND(_xlfn.DAYS(J22,G22)&gt;364,Q22&gt;1,AW22&gt;0,AX22&lt;=-1),VLOOKUP(E22,'Composite Rents &amp; Incomes 2023'!$I$38:$K$41,3,FALSE),IF(AND(_xlfn.DAYS(J22,G22)&gt;364,Q22&lt;2,AW22&lt;1,AX22&lt;=-1),VLOOKUP(E22,'Composite Rents &amp; Incomes 2023'!$I$28:$K$32,3,FALSE),IF(AND(_xlfn.DAYS(J22,G22)&lt;365,Q22&gt;1,AX22&gt;-1),VLOOKUP(E22,'Composite Rents &amp; Incomes 2024'!$I$38:$J$41,2,FALSE),IF(AND(_xlfn.DAYS(J22,G22)&lt;365,Q22&lt;2,AX22&gt;-1),VLOOKUP(E22,'Composite Rents &amp; Incomes 2024'!$I$28:$J$32,2,FALSE),IF(AND(_xlfn.DAYS(J22,G22)&gt;364,Q22&gt;1,AX22&gt;-1),VLOOKUP(E22,'Composite Rents &amp; Incomes 2024'!$I$38:$K$41,3,FALSE),IF(AND(_xlfn.DAYS(J22,G22)&gt;364,Q22&lt;2,AX22&gt;-1),VLOOKUP(E22,'Composite Rents &amp; Incomes 2024'!$I$28:$K$32,3,FALSE),"")))))))))))))</f>
        <v/>
      </c>
      <c r="U22" s="89"/>
      <c r="V22" s="69" t="str">
        <f t="shared" si="4"/>
        <v/>
      </c>
      <c r="W22" s="89"/>
      <c r="X22" s="69" t="str">
        <f t="shared" si="5"/>
        <v/>
      </c>
      <c r="Y22" s="89"/>
      <c r="Z22" s="79"/>
      <c r="AA22" s="89"/>
      <c r="AB22" s="89"/>
      <c r="AC22" s="69" t="str">
        <f t="shared" si="6"/>
        <v/>
      </c>
      <c r="AD22" s="89"/>
      <c r="AE22" s="89"/>
      <c r="AF22" s="79"/>
      <c r="AG22" s="89"/>
      <c r="AH22" s="79"/>
      <c r="AI22" s="90"/>
      <c r="AJ22" s="120" t="str">
        <f>IF(Q22="","",ROUND(IF(AND(Q22&gt;1,AW22&lt;1),VLOOKUP(Q22,'Composite Rents &amp; Incomes 2022'!$B$38:$C$40,2,FALSE),IF(AND(Q22&lt;2,AW22&lt;1),VLOOKUP(Q22,'Composite Rents &amp; Incomes 2022'!$B$28:$C$30,2,FALSE),IF(AND(Q22&gt;1,AW22&gt;0,AX22&lt;=-1),VLOOKUP(Q22,'Composite Rents &amp; Incomes 2023'!$B$38:$C$40,2,FALSE),IF(AND(Q22&lt;2,AW22&gt;0,AX22&lt;=-1),VLOOKUP(Q22,'Composite Rents &amp; Incomes 2023'!$B$28:$C$30,2,FALSE),IF(AND(Q22&gt;1,AX22&gt;-1),VLOOKUP(Q22,'Composite Rents &amp; Incomes 2024'!$B$38:$C$40,2,FALSE),IF(AND(Q22&lt;2,AX22&gt;-1),VLOOKUP(Q22,'Composite Rents &amp; Incomes 2024'!$B$28:$C$30,2,FALSE),"")))))),0))</f>
        <v/>
      </c>
      <c r="AK22" s="120" t="str">
        <f t="shared" si="12"/>
        <v/>
      </c>
      <c r="AL22" s="121"/>
      <c r="AM22" s="57" t="str">
        <f t="shared" si="7"/>
        <v/>
      </c>
      <c r="AN22" s="57" t="str">
        <f t="shared" si="8"/>
        <v/>
      </c>
      <c r="AO22" s="70">
        <f t="shared" si="9"/>
        <v>1</v>
      </c>
      <c r="AW22" s="58">
        <f t="shared" si="1"/>
        <v>-45086</v>
      </c>
      <c r="AX22" s="70">
        <f t="shared" si="10"/>
        <v>-45443</v>
      </c>
      <c r="AY22" s="98" t="str">
        <f t="shared" si="11"/>
        <v/>
      </c>
    </row>
    <row r="23" spans="1:51" x14ac:dyDescent="0.35">
      <c r="A23" s="72"/>
      <c r="B23" s="72"/>
      <c r="C23" s="72"/>
      <c r="D23" s="72"/>
      <c r="E23" s="86"/>
      <c r="F23" s="86"/>
      <c r="G23" s="87"/>
      <c r="H23" s="87"/>
      <c r="I23" s="95"/>
      <c r="J23" s="74"/>
      <c r="K23" s="74"/>
      <c r="L23" s="87"/>
      <c r="M23" s="78"/>
      <c r="N23" s="75" t="str">
        <f t="shared" si="2"/>
        <v/>
      </c>
      <c r="O23" s="76" t="str">
        <f t="shared" si="3"/>
        <v/>
      </c>
      <c r="P23" s="77"/>
      <c r="Q23" s="86"/>
      <c r="R23" s="86"/>
      <c r="S23" s="76" t="str">
        <f t="shared" si="0"/>
        <v/>
      </c>
      <c r="T23" s="113" t="str">
        <f>IF(Q23="","",IF(AND(_xlfn.DAYS(J23,G23)&lt;365,Q23&gt;1,AW23&lt;1),VLOOKUP(E23,'Composite Rents &amp; Incomes 2022'!$I$38:$J$41,2,FALSE),IF(AND(_xlfn.DAYS(J23,G23)&lt;365,Q23&lt;2,AW23&lt;1),VLOOKUP(E23,'Composite Rents &amp; Incomes 2022'!$I$28:$J$32,2,FALSE),IF(AND(_xlfn.DAYS(J23,G23)&gt;364,Q23&gt;1,AW23&lt;1),VLOOKUP(E23,'Composite Rents &amp; Incomes 2022'!$I$38:$K$41,3,FALSE),IF(AND(_xlfn.DAYS(J23,G23)&gt;364,Q23&gt;1,AW23&lt;1),VLOOKUP(E23,'Composite Rents &amp; Incomes 2022'!$I$38:$J$41,3,FALSE),IF(AND(_xlfn.DAYS(J23,G23)&lt;365,Q23&gt;1,AW23&gt;0,AX23&lt;=-1),VLOOKUP(E23,'Composite Rents &amp; Incomes 2023'!$I$38:$J$41,2,FALSE),IF(AND(_xlfn.DAYS(J23,G23)&lt;365,Q23&lt;2,AW23&gt;0,AX23&lt;=-1),VLOOKUP(E23,'Composite Rents &amp; Incomes 2023'!$I$28:$J$32,2,FALSE),IF(AND(_xlfn.DAYS(J23,G23)&gt;364,Q23&gt;1,AW23&gt;0,AX23&lt;=-1),VLOOKUP(E23,'Composite Rents &amp; Incomes 2023'!$I$38:$K$41,3,FALSE),IF(AND(_xlfn.DAYS(J23,G23)&gt;364,Q23&lt;2,AW23&lt;1,AX23&lt;=-1),VLOOKUP(E23,'Composite Rents &amp; Incomes 2023'!$I$28:$K$32,3,FALSE),IF(AND(_xlfn.DAYS(J23,G23)&lt;365,Q23&gt;1,AX23&gt;-1),VLOOKUP(E23,'Composite Rents &amp; Incomes 2024'!$I$38:$J$41,2,FALSE),IF(AND(_xlfn.DAYS(J23,G23)&lt;365,Q23&lt;2,AX23&gt;-1),VLOOKUP(E23,'Composite Rents &amp; Incomes 2024'!$I$28:$J$32,2,FALSE),IF(AND(_xlfn.DAYS(J23,G23)&gt;364,Q23&gt;1,AX23&gt;-1),VLOOKUP(E23,'Composite Rents &amp; Incomes 2024'!$I$38:$K$41,3,FALSE),IF(AND(_xlfn.DAYS(J23,G23)&gt;364,Q23&lt;2,AX23&gt;-1),VLOOKUP(E23,'Composite Rents &amp; Incomes 2024'!$I$28:$K$32,3,FALSE),"")))))))))))))</f>
        <v/>
      </c>
      <c r="U23" s="89"/>
      <c r="V23" s="69" t="str">
        <f t="shared" si="4"/>
        <v/>
      </c>
      <c r="W23" s="89"/>
      <c r="X23" s="69" t="str">
        <f t="shared" si="5"/>
        <v/>
      </c>
      <c r="Y23" s="89"/>
      <c r="Z23" s="79"/>
      <c r="AA23" s="89"/>
      <c r="AB23" s="89"/>
      <c r="AC23" s="69" t="str">
        <f t="shared" si="6"/>
        <v/>
      </c>
      <c r="AD23" s="89"/>
      <c r="AE23" s="89"/>
      <c r="AF23" s="79"/>
      <c r="AG23" s="89"/>
      <c r="AH23" s="79"/>
      <c r="AI23" s="90"/>
      <c r="AJ23" s="120" t="str">
        <f>IF(Q23="","",ROUND(IF(AND(Q23&gt;1,AW23&lt;1),VLOOKUP(Q23,'Composite Rents &amp; Incomes 2022'!$B$38:$C$40,2,FALSE),IF(AND(Q23&lt;2,AW23&lt;1),VLOOKUP(Q23,'Composite Rents &amp; Incomes 2022'!$B$28:$C$30,2,FALSE),IF(AND(Q23&gt;1,AW23&gt;0,AX23&lt;=-1),VLOOKUP(Q23,'Composite Rents &amp; Incomes 2023'!$B$38:$C$40,2,FALSE),IF(AND(Q23&lt;2,AW23&gt;0,AX23&lt;=-1),VLOOKUP(Q23,'Composite Rents &amp; Incomes 2023'!$B$28:$C$30,2,FALSE),IF(AND(Q23&gt;1,AX23&gt;-1),VLOOKUP(Q23,'Composite Rents &amp; Incomes 2024'!$B$38:$C$40,2,FALSE),IF(AND(Q23&lt;2,AX23&gt;-1),VLOOKUP(Q23,'Composite Rents &amp; Incomes 2024'!$B$28:$C$30,2,FALSE),"")))))),0))</f>
        <v/>
      </c>
      <c r="AK23" s="120" t="str">
        <f t="shared" si="12"/>
        <v/>
      </c>
      <c r="AL23" s="121"/>
      <c r="AM23" s="57" t="str">
        <f t="shared" si="7"/>
        <v/>
      </c>
      <c r="AN23" s="57" t="str">
        <f t="shared" si="8"/>
        <v/>
      </c>
      <c r="AO23" s="70">
        <f t="shared" si="9"/>
        <v>1</v>
      </c>
      <c r="AW23" s="58">
        <f t="shared" si="1"/>
        <v>-45086</v>
      </c>
      <c r="AX23" s="70">
        <f t="shared" si="10"/>
        <v>-45443</v>
      </c>
      <c r="AY23" s="98" t="str">
        <f t="shared" si="11"/>
        <v/>
      </c>
    </row>
    <row r="24" spans="1:51" x14ac:dyDescent="0.35">
      <c r="A24" s="71"/>
      <c r="B24" s="71"/>
      <c r="C24" s="72"/>
      <c r="D24" s="72"/>
      <c r="E24" s="78"/>
      <c r="F24" s="78"/>
      <c r="G24" s="82"/>
      <c r="H24" s="82"/>
      <c r="I24" s="94"/>
      <c r="J24" s="74"/>
      <c r="K24" s="74"/>
      <c r="L24" s="82"/>
      <c r="M24" s="78"/>
      <c r="N24" s="75" t="str">
        <f t="shared" si="2"/>
        <v/>
      </c>
      <c r="O24" s="76" t="str">
        <f t="shared" si="3"/>
        <v/>
      </c>
      <c r="P24" s="77"/>
      <c r="Q24" s="78"/>
      <c r="R24" s="78"/>
      <c r="S24" s="76" t="str">
        <f t="shared" si="0"/>
        <v/>
      </c>
      <c r="T24" s="113" t="str">
        <f>IF(Q24="","",IF(AND(_xlfn.DAYS(J24,G24)&lt;365,Q24&gt;1,AW24&lt;1),VLOOKUP(E24,'Composite Rents &amp; Incomes 2022'!$I$38:$J$41,2,FALSE),IF(AND(_xlfn.DAYS(J24,G24)&lt;365,Q24&lt;2,AW24&lt;1),VLOOKUP(E24,'Composite Rents &amp; Incomes 2022'!$I$28:$J$32,2,FALSE),IF(AND(_xlfn.DAYS(J24,G24)&gt;364,Q24&gt;1,AW24&lt;1),VLOOKUP(E24,'Composite Rents &amp; Incomes 2022'!$I$38:$K$41,3,FALSE),IF(AND(_xlfn.DAYS(J24,G24)&gt;364,Q24&gt;1,AW24&lt;1),VLOOKUP(E24,'Composite Rents &amp; Incomes 2022'!$I$38:$J$41,3,FALSE),IF(AND(_xlfn.DAYS(J24,G24)&lt;365,Q24&gt;1,AW24&gt;0,AX24&lt;=-1),VLOOKUP(E24,'Composite Rents &amp; Incomes 2023'!$I$38:$J$41,2,FALSE),IF(AND(_xlfn.DAYS(J24,G24)&lt;365,Q24&lt;2,AW24&gt;0,AX24&lt;=-1),VLOOKUP(E24,'Composite Rents &amp; Incomes 2023'!$I$28:$J$32,2,FALSE),IF(AND(_xlfn.DAYS(J24,G24)&gt;364,Q24&gt;1,AW24&gt;0,AX24&lt;=-1),VLOOKUP(E24,'Composite Rents &amp; Incomes 2023'!$I$38:$K$41,3,FALSE),IF(AND(_xlfn.DAYS(J24,G24)&gt;364,Q24&lt;2,AW24&lt;1,AX24&lt;=-1),VLOOKUP(E24,'Composite Rents &amp; Incomes 2023'!$I$28:$K$32,3,FALSE),IF(AND(_xlfn.DAYS(J24,G24)&lt;365,Q24&gt;1,AX24&gt;-1),VLOOKUP(E24,'Composite Rents &amp; Incomes 2024'!$I$38:$J$41,2,FALSE),IF(AND(_xlfn.DAYS(J24,G24)&lt;365,Q24&lt;2,AX24&gt;-1),VLOOKUP(E24,'Composite Rents &amp; Incomes 2024'!$I$28:$J$32,2,FALSE),IF(AND(_xlfn.DAYS(J24,G24)&gt;364,Q24&gt;1,AX24&gt;-1),VLOOKUP(E24,'Composite Rents &amp; Incomes 2024'!$I$38:$K$41,3,FALSE),IF(AND(_xlfn.DAYS(J24,G24)&gt;364,Q24&lt;2,AX24&gt;-1),VLOOKUP(E24,'Composite Rents &amp; Incomes 2024'!$I$28:$K$32,3,FALSE),"")))))))))))))</f>
        <v/>
      </c>
      <c r="U24" s="79"/>
      <c r="V24" s="69" t="str">
        <f t="shared" si="4"/>
        <v/>
      </c>
      <c r="W24" s="79"/>
      <c r="X24" s="69" t="str">
        <f t="shared" si="5"/>
        <v/>
      </c>
      <c r="Y24" s="79"/>
      <c r="Z24" s="79"/>
      <c r="AA24" s="79"/>
      <c r="AB24" s="79"/>
      <c r="AC24" s="69" t="str">
        <f t="shared" si="6"/>
        <v/>
      </c>
      <c r="AD24" s="79"/>
      <c r="AE24" s="79"/>
      <c r="AF24" s="79"/>
      <c r="AG24" s="79"/>
      <c r="AH24" s="79"/>
      <c r="AI24" s="80"/>
      <c r="AJ24" s="120" t="str">
        <f>IF(Q24="","",ROUND(IF(AND(Q24&gt;1,AW24&lt;1),VLOOKUP(Q24,'Composite Rents &amp; Incomes 2022'!$B$38:$C$40,2,FALSE),IF(AND(Q24&lt;2,AW24&lt;1),VLOOKUP(Q24,'Composite Rents &amp; Incomes 2022'!$B$28:$C$30,2,FALSE),IF(AND(Q24&gt;1,AW24&gt;0,AX24&lt;=-1),VLOOKUP(Q24,'Composite Rents &amp; Incomes 2023'!$B$38:$C$40,2,FALSE),IF(AND(Q24&lt;2,AW24&gt;0,AX24&lt;=-1),VLOOKUP(Q24,'Composite Rents &amp; Incomes 2023'!$B$28:$C$30,2,FALSE),IF(AND(Q24&gt;1,AX24&gt;-1),VLOOKUP(Q24,'Composite Rents &amp; Incomes 2024'!$B$38:$C$40,2,FALSE),IF(AND(Q24&lt;2,AX24&gt;-1),VLOOKUP(Q24,'Composite Rents &amp; Incomes 2024'!$B$28:$C$30,2,FALSE),"")))))),0))</f>
        <v/>
      </c>
      <c r="AK24" s="120" t="str">
        <f t="shared" si="12"/>
        <v/>
      </c>
      <c r="AL24" s="121"/>
      <c r="AM24" s="57" t="str">
        <f t="shared" si="7"/>
        <v/>
      </c>
      <c r="AN24" s="57" t="str">
        <f t="shared" si="8"/>
        <v/>
      </c>
      <c r="AO24" s="70">
        <f t="shared" si="9"/>
        <v>1</v>
      </c>
      <c r="AW24" s="58">
        <f t="shared" si="1"/>
        <v>-45086</v>
      </c>
      <c r="AX24" s="70">
        <f t="shared" si="10"/>
        <v>-45443</v>
      </c>
      <c r="AY24" s="98" t="str">
        <f t="shared" si="11"/>
        <v/>
      </c>
    </row>
    <row r="25" spans="1:51" x14ac:dyDescent="0.35">
      <c r="A25" s="71"/>
      <c r="B25" s="71"/>
      <c r="C25" s="72"/>
      <c r="D25" s="72"/>
      <c r="E25" s="78"/>
      <c r="F25" s="78"/>
      <c r="G25" s="82"/>
      <c r="H25" s="82"/>
      <c r="I25" s="94"/>
      <c r="J25" s="74"/>
      <c r="K25" s="74"/>
      <c r="L25" s="82"/>
      <c r="M25" s="78"/>
      <c r="N25" s="75" t="str">
        <f t="shared" si="2"/>
        <v/>
      </c>
      <c r="O25" s="76" t="str">
        <f t="shared" si="3"/>
        <v/>
      </c>
      <c r="P25" s="77"/>
      <c r="Q25" s="78"/>
      <c r="R25" s="78"/>
      <c r="S25" s="76" t="str">
        <f t="shared" si="0"/>
        <v/>
      </c>
      <c r="T25" s="113" t="str">
        <f>IF(Q25="","",IF(AND(_xlfn.DAYS(J25,G25)&lt;365,Q25&gt;1,AW25&lt;1),VLOOKUP(E25,'Composite Rents &amp; Incomes 2022'!$I$38:$J$41,2,FALSE),IF(AND(_xlfn.DAYS(J25,G25)&lt;365,Q25&lt;2,AW25&lt;1),VLOOKUP(E25,'Composite Rents &amp; Incomes 2022'!$I$28:$J$32,2,FALSE),IF(AND(_xlfn.DAYS(J25,G25)&gt;364,Q25&gt;1,AW25&lt;1),VLOOKUP(E25,'Composite Rents &amp; Incomes 2022'!$I$38:$K$41,3,FALSE),IF(AND(_xlfn.DAYS(J25,G25)&gt;364,Q25&gt;1,AW25&lt;1),VLOOKUP(E25,'Composite Rents &amp; Incomes 2022'!$I$38:$J$41,3,FALSE),IF(AND(_xlfn.DAYS(J25,G25)&lt;365,Q25&gt;1,AW25&gt;0,AX25&lt;=-1),VLOOKUP(E25,'Composite Rents &amp; Incomes 2023'!$I$38:$J$41,2,FALSE),IF(AND(_xlfn.DAYS(J25,G25)&lt;365,Q25&lt;2,AW25&gt;0,AX25&lt;=-1),VLOOKUP(E25,'Composite Rents &amp; Incomes 2023'!$I$28:$J$32,2,FALSE),IF(AND(_xlfn.DAYS(J25,G25)&gt;364,Q25&gt;1,AW25&gt;0,AX25&lt;=-1),VLOOKUP(E25,'Composite Rents &amp; Incomes 2023'!$I$38:$K$41,3,FALSE),IF(AND(_xlfn.DAYS(J25,G25)&gt;364,Q25&lt;2,AW25&lt;1,AX25&lt;=-1),VLOOKUP(E25,'Composite Rents &amp; Incomes 2023'!$I$28:$K$32,3,FALSE),IF(AND(_xlfn.DAYS(J25,G25)&lt;365,Q25&gt;1,AX25&gt;-1),VLOOKUP(E25,'Composite Rents &amp; Incomes 2024'!$I$38:$J$41,2,FALSE),IF(AND(_xlfn.DAYS(J25,G25)&lt;365,Q25&lt;2,AX25&gt;-1),VLOOKUP(E25,'Composite Rents &amp; Incomes 2024'!$I$28:$J$32,2,FALSE),IF(AND(_xlfn.DAYS(J25,G25)&gt;364,Q25&gt;1,AX25&gt;-1),VLOOKUP(E25,'Composite Rents &amp; Incomes 2024'!$I$38:$K$41,3,FALSE),IF(AND(_xlfn.DAYS(J25,G25)&gt;364,Q25&lt;2,AX25&gt;-1),VLOOKUP(E25,'Composite Rents &amp; Incomes 2024'!$I$28:$K$32,3,FALSE),"")))))))))))))</f>
        <v/>
      </c>
      <c r="U25" s="79"/>
      <c r="V25" s="69" t="str">
        <f t="shared" si="4"/>
        <v/>
      </c>
      <c r="W25" s="79"/>
      <c r="X25" s="69" t="str">
        <f t="shared" si="5"/>
        <v/>
      </c>
      <c r="Y25" s="79"/>
      <c r="Z25" s="79"/>
      <c r="AA25" s="79"/>
      <c r="AB25" s="79"/>
      <c r="AC25" s="69" t="str">
        <f t="shared" si="6"/>
        <v/>
      </c>
      <c r="AD25" s="79"/>
      <c r="AE25" s="79"/>
      <c r="AF25" s="79"/>
      <c r="AG25" s="79"/>
      <c r="AH25" s="79"/>
      <c r="AI25" s="80"/>
      <c r="AJ25" s="120" t="str">
        <f>IF(Q25="","",ROUND(IF(AND(Q25&gt;1,AW25&lt;1),VLOOKUP(Q25,'Composite Rents &amp; Incomes 2022'!$B$38:$C$40,2,FALSE),IF(AND(Q25&lt;2,AW25&lt;1),VLOOKUP(Q25,'Composite Rents &amp; Incomes 2022'!$B$28:$C$30,2,FALSE),IF(AND(Q25&gt;1,AW25&gt;0,AX25&lt;=-1),VLOOKUP(Q25,'Composite Rents &amp; Incomes 2023'!$B$38:$C$40,2,FALSE),IF(AND(Q25&lt;2,AW25&gt;0,AX25&lt;=-1),VLOOKUP(Q25,'Composite Rents &amp; Incomes 2023'!$B$28:$C$30,2,FALSE),IF(AND(Q25&gt;1,AX25&gt;-1),VLOOKUP(Q25,'Composite Rents &amp; Incomes 2024'!$B$38:$C$40,2,FALSE),IF(AND(Q25&lt;2,AX25&gt;-1),VLOOKUP(Q25,'Composite Rents &amp; Incomes 2024'!$B$28:$C$30,2,FALSE),"")))))),0))</f>
        <v/>
      </c>
      <c r="AK25" s="120" t="str">
        <f t="shared" si="12"/>
        <v/>
      </c>
      <c r="AL25" s="121"/>
      <c r="AM25" s="57" t="str">
        <f t="shared" si="7"/>
        <v/>
      </c>
      <c r="AN25" s="57" t="str">
        <f t="shared" si="8"/>
        <v/>
      </c>
      <c r="AO25" s="70">
        <f t="shared" si="9"/>
        <v>1</v>
      </c>
      <c r="AW25" s="58">
        <f t="shared" si="1"/>
        <v>-45086</v>
      </c>
      <c r="AX25" s="70">
        <f t="shared" si="10"/>
        <v>-45443</v>
      </c>
      <c r="AY25" s="98" t="str">
        <f t="shared" si="11"/>
        <v/>
      </c>
    </row>
    <row r="26" spans="1:51" x14ac:dyDescent="0.35">
      <c r="A26" s="71"/>
      <c r="B26" s="71"/>
      <c r="C26" s="72"/>
      <c r="D26" s="72"/>
      <c r="E26" s="78"/>
      <c r="F26" s="78"/>
      <c r="G26" s="82"/>
      <c r="H26" s="82"/>
      <c r="I26" s="94"/>
      <c r="J26" s="74"/>
      <c r="K26" s="74"/>
      <c r="L26" s="82"/>
      <c r="M26" s="78"/>
      <c r="N26" s="75" t="str">
        <f t="shared" si="2"/>
        <v/>
      </c>
      <c r="O26" s="76" t="str">
        <f t="shared" si="3"/>
        <v/>
      </c>
      <c r="P26" s="77"/>
      <c r="Q26" s="78"/>
      <c r="R26" s="78"/>
      <c r="S26" s="76" t="str">
        <f t="shared" si="0"/>
        <v/>
      </c>
      <c r="T26" s="113" t="str">
        <f>IF(Q26="","",IF(AND(_xlfn.DAYS(J26,G26)&lt;365,Q26&gt;1,AW26&lt;1),VLOOKUP(E26,'Composite Rents &amp; Incomes 2022'!$I$38:$J$41,2,FALSE),IF(AND(_xlfn.DAYS(J26,G26)&lt;365,Q26&lt;2,AW26&lt;1),VLOOKUP(E26,'Composite Rents &amp; Incomes 2022'!$I$28:$J$32,2,FALSE),IF(AND(_xlfn.DAYS(J26,G26)&gt;364,Q26&gt;1,AW26&lt;1),VLOOKUP(E26,'Composite Rents &amp; Incomes 2022'!$I$38:$K$41,3,FALSE),IF(AND(_xlfn.DAYS(J26,G26)&gt;364,Q26&gt;1,AW26&lt;1),VLOOKUP(E26,'Composite Rents &amp; Incomes 2022'!$I$38:$J$41,3,FALSE),IF(AND(_xlfn.DAYS(J26,G26)&lt;365,Q26&gt;1,AW26&gt;0,AX26&lt;=-1),VLOOKUP(E26,'Composite Rents &amp; Incomes 2023'!$I$38:$J$41,2,FALSE),IF(AND(_xlfn.DAYS(J26,G26)&lt;365,Q26&lt;2,AW26&gt;0,AX26&lt;=-1),VLOOKUP(E26,'Composite Rents &amp; Incomes 2023'!$I$28:$J$32,2,FALSE),IF(AND(_xlfn.DAYS(J26,G26)&gt;364,Q26&gt;1,AW26&gt;0,AX26&lt;=-1),VLOOKUP(E26,'Composite Rents &amp; Incomes 2023'!$I$38:$K$41,3,FALSE),IF(AND(_xlfn.DAYS(J26,G26)&gt;364,Q26&lt;2,AW26&lt;1,AX26&lt;=-1),VLOOKUP(E26,'Composite Rents &amp; Incomes 2023'!$I$28:$K$32,3,FALSE),IF(AND(_xlfn.DAYS(J26,G26)&lt;365,Q26&gt;1,AX26&gt;-1),VLOOKUP(E26,'Composite Rents &amp; Incomes 2024'!$I$38:$J$41,2,FALSE),IF(AND(_xlfn.DAYS(J26,G26)&lt;365,Q26&lt;2,AX26&gt;-1),VLOOKUP(E26,'Composite Rents &amp; Incomes 2024'!$I$28:$J$32,2,FALSE),IF(AND(_xlfn.DAYS(J26,G26)&gt;364,Q26&gt;1,AX26&gt;-1),VLOOKUP(E26,'Composite Rents &amp; Incomes 2024'!$I$38:$K$41,3,FALSE),IF(AND(_xlfn.DAYS(J26,G26)&gt;364,Q26&lt;2,AX26&gt;-1),VLOOKUP(E26,'Composite Rents &amp; Incomes 2024'!$I$28:$K$32,3,FALSE),"")))))))))))))</f>
        <v/>
      </c>
      <c r="U26" s="79"/>
      <c r="V26" s="69" t="str">
        <f t="shared" si="4"/>
        <v/>
      </c>
      <c r="W26" s="79"/>
      <c r="X26" s="69" t="str">
        <f t="shared" si="5"/>
        <v/>
      </c>
      <c r="Y26" s="79"/>
      <c r="Z26" s="79"/>
      <c r="AA26" s="79"/>
      <c r="AB26" s="79"/>
      <c r="AC26" s="69" t="str">
        <f t="shared" si="6"/>
        <v/>
      </c>
      <c r="AD26" s="79"/>
      <c r="AE26" s="79"/>
      <c r="AF26" s="79"/>
      <c r="AG26" s="79"/>
      <c r="AH26" s="79"/>
      <c r="AI26" s="80"/>
      <c r="AJ26" s="120" t="str">
        <f>IF(Q26="","",ROUND(IF(AND(Q26&gt;1,AW26&lt;1),VLOOKUP(Q26,'Composite Rents &amp; Incomes 2022'!$B$38:$C$40,2,FALSE),IF(AND(Q26&lt;2,AW26&lt;1),VLOOKUP(Q26,'Composite Rents &amp; Incomes 2022'!$B$28:$C$30,2,FALSE),IF(AND(Q26&gt;1,AW26&gt;0,AX26&lt;=-1),VLOOKUP(Q26,'Composite Rents &amp; Incomes 2023'!$B$38:$C$40,2,FALSE),IF(AND(Q26&lt;2,AW26&gt;0,AX26&lt;=-1),VLOOKUP(Q26,'Composite Rents &amp; Incomes 2023'!$B$28:$C$30,2,FALSE),IF(AND(Q26&gt;1,AX26&gt;-1),VLOOKUP(Q26,'Composite Rents &amp; Incomes 2024'!$B$38:$C$40,2,FALSE),IF(AND(Q26&lt;2,AX26&gt;-1),VLOOKUP(Q26,'Composite Rents &amp; Incomes 2024'!$B$28:$C$30,2,FALSE),"")))))),0))</f>
        <v/>
      </c>
      <c r="AK26" s="120" t="str">
        <f t="shared" si="12"/>
        <v/>
      </c>
      <c r="AL26" s="121"/>
      <c r="AM26" s="57" t="str">
        <f t="shared" si="7"/>
        <v/>
      </c>
      <c r="AN26" s="57" t="str">
        <f t="shared" si="8"/>
        <v/>
      </c>
      <c r="AO26" s="70">
        <f t="shared" si="9"/>
        <v>1</v>
      </c>
      <c r="AW26" s="58">
        <f t="shared" si="1"/>
        <v>-45086</v>
      </c>
      <c r="AX26" s="70">
        <f t="shared" si="10"/>
        <v>-45443</v>
      </c>
      <c r="AY26" s="98" t="str">
        <f t="shared" si="11"/>
        <v/>
      </c>
    </row>
    <row r="27" spans="1:51" x14ac:dyDescent="0.35">
      <c r="A27" s="71"/>
      <c r="B27" s="71"/>
      <c r="C27" s="72"/>
      <c r="D27" s="72"/>
      <c r="E27" s="78"/>
      <c r="F27" s="78"/>
      <c r="G27" s="82"/>
      <c r="H27" s="82"/>
      <c r="I27" s="94"/>
      <c r="J27" s="74"/>
      <c r="K27" s="74"/>
      <c r="L27" s="82"/>
      <c r="M27" s="78"/>
      <c r="N27" s="75" t="str">
        <f t="shared" si="2"/>
        <v/>
      </c>
      <c r="O27" s="76" t="str">
        <f t="shared" si="3"/>
        <v/>
      </c>
      <c r="P27" s="77"/>
      <c r="Q27" s="78"/>
      <c r="R27" s="78"/>
      <c r="S27" s="76" t="str">
        <f t="shared" si="0"/>
        <v/>
      </c>
      <c r="T27" s="113" t="str">
        <f>IF(Q27="","",IF(AND(_xlfn.DAYS(J27,G27)&lt;365,Q27&gt;1,AW27&lt;1),VLOOKUP(E27,'Composite Rents &amp; Incomes 2022'!$I$38:$J$41,2,FALSE),IF(AND(_xlfn.DAYS(J27,G27)&lt;365,Q27&lt;2,AW27&lt;1),VLOOKUP(E27,'Composite Rents &amp; Incomes 2022'!$I$28:$J$32,2,FALSE),IF(AND(_xlfn.DAYS(J27,G27)&gt;364,Q27&gt;1,AW27&lt;1),VLOOKUP(E27,'Composite Rents &amp; Incomes 2022'!$I$38:$K$41,3,FALSE),IF(AND(_xlfn.DAYS(J27,G27)&gt;364,Q27&gt;1,AW27&lt;1),VLOOKUP(E27,'Composite Rents &amp; Incomes 2022'!$I$38:$J$41,3,FALSE),IF(AND(_xlfn.DAYS(J27,G27)&lt;365,Q27&gt;1,AW27&gt;0,AX27&lt;=-1),VLOOKUP(E27,'Composite Rents &amp; Incomes 2023'!$I$38:$J$41,2,FALSE),IF(AND(_xlfn.DAYS(J27,G27)&lt;365,Q27&lt;2,AW27&gt;0,AX27&lt;=-1),VLOOKUP(E27,'Composite Rents &amp; Incomes 2023'!$I$28:$J$32,2,FALSE),IF(AND(_xlfn.DAYS(J27,G27)&gt;364,Q27&gt;1,AW27&gt;0,AX27&lt;=-1),VLOOKUP(E27,'Composite Rents &amp; Incomes 2023'!$I$38:$K$41,3,FALSE),IF(AND(_xlfn.DAYS(J27,G27)&gt;364,Q27&lt;2,AW27&lt;1,AX27&lt;=-1),VLOOKUP(E27,'Composite Rents &amp; Incomes 2023'!$I$28:$K$32,3,FALSE),IF(AND(_xlfn.DAYS(J27,G27)&lt;365,Q27&gt;1,AX27&gt;-1),VLOOKUP(E27,'Composite Rents &amp; Incomes 2024'!$I$38:$J$41,2,FALSE),IF(AND(_xlfn.DAYS(J27,G27)&lt;365,Q27&lt;2,AX27&gt;-1),VLOOKUP(E27,'Composite Rents &amp; Incomes 2024'!$I$28:$J$32,2,FALSE),IF(AND(_xlfn.DAYS(J27,G27)&gt;364,Q27&gt;1,AX27&gt;-1),VLOOKUP(E27,'Composite Rents &amp; Incomes 2024'!$I$38:$K$41,3,FALSE),IF(AND(_xlfn.DAYS(J27,G27)&gt;364,Q27&lt;2,AX27&gt;-1),VLOOKUP(E27,'Composite Rents &amp; Incomes 2024'!$I$28:$K$32,3,FALSE),"")))))))))))))</f>
        <v/>
      </c>
      <c r="U27" s="79"/>
      <c r="V27" s="69" t="str">
        <f t="shared" si="4"/>
        <v/>
      </c>
      <c r="W27" s="79"/>
      <c r="X27" s="69" t="str">
        <f t="shared" si="5"/>
        <v/>
      </c>
      <c r="Y27" s="79"/>
      <c r="Z27" s="79"/>
      <c r="AA27" s="79"/>
      <c r="AB27" s="79"/>
      <c r="AC27" s="69" t="str">
        <f t="shared" si="6"/>
        <v/>
      </c>
      <c r="AD27" s="79"/>
      <c r="AE27" s="79"/>
      <c r="AF27" s="79"/>
      <c r="AG27" s="79"/>
      <c r="AH27" s="79"/>
      <c r="AI27" s="80"/>
      <c r="AJ27" s="120" t="str">
        <f>IF(Q27="","",ROUND(IF(AND(Q27&gt;1,AW27&lt;1),VLOOKUP(Q27,'Composite Rents &amp; Incomes 2022'!$B$38:$C$40,2,FALSE),IF(AND(Q27&lt;2,AW27&lt;1),VLOOKUP(Q27,'Composite Rents &amp; Incomes 2022'!$B$28:$C$30,2,FALSE),IF(AND(Q27&gt;1,AW27&gt;0,AX27&lt;=-1),VLOOKUP(Q27,'Composite Rents &amp; Incomes 2023'!$B$38:$C$40,2,FALSE),IF(AND(Q27&lt;2,AW27&gt;0,AX27&lt;=-1),VLOOKUP(Q27,'Composite Rents &amp; Incomes 2023'!$B$28:$C$30,2,FALSE),IF(AND(Q27&gt;1,AX27&gt;-1),VLOOKUP(Q27,'Composite Rents &amp; Incomes 2024'!$B$38:$C$40,2,FALSE),IF(AND(Q27&lt;2,AX27&gt;-1),VLOOKUP(Q27,'Composite Rents &amp; Incomes 2024'!$B$28:$C$30,2,FALSE),"")))))),0))</f>
        <v/>
      </c>
      <c r="AK27" s="120" t="str">
        <f t="shared" si="12"/>
        <v/>
      </c>
      <c r="AL27" s="121"/>
      <c r="AM27" s="57" t="str">
        <f t="shared" si="7"/>
        <v/>
      </c>
      <c r="AN27" s="57" t="str">
        <f t="shared" si="8"/>
        <v/>
      </c>
      <c r="AO27" s="70">
        <f t="shared" si="9"/>
        <v>1</v>
      </c>
      <c r="AW27" s="58">
        <f t="shared" si="1"/>
        <v>-45086</v>
      </c>
      <c r="AX27" s="70">
        <f t="shared" si="10"/>
        <v>-45443</v>
      </c>
      <c r="AY27" s="98" t="str">
        <f t="shared" si="11"/>
        <v/>
      </c>
    </row>
    <row r="28" spans="1:51" x14ac:dyDescent="0.35">
      <c r="A28" s="71"/>
      <c r="B28" s="71"/>
      <c r="C28" s="72"/>
      <c r="D28" s="72"/>
      <c r="E28" s="78"/>
      <c r="F28" s="78"/>
      <c r="G28" s="82"/>
      <c r="H28" s="82"/>
      <c r="I28" s="94"/>
      <c r="J28" s="74"/>
      <c r="K28" s="74"/>
      <c r="L28" s="82"/>
      <c r="M28" s="78"/>
      <c r="N28" s="75" t="str">
        <f t="shared" si="2"/>
        <v/>
      </c>
      <c r="O28" s="76" t="str">
        <f t="shared" si="3"/>
        <v/>
      </c>
      <c r="P28" s="77"/>
      <c r="Q28" s="78"/>
      <c r="R28" s="78"/>
      <c r="S28" s="76" t="str">
        <f t="shared" si="0"/>
        <v/>
      </c>
      <c r="T28" s="113" t="str">
        <f>IF(Q28="","",IF(AND(_xlfn.DAYS(J28,G28)&lt;365,Q28&gt;1,AW28&lt;1),VLOOKUP(E28,'Composite Rents &amp; Incomes 2022'!$I$38:$J$41,2,FALSE),IF(AND(_xlfn.DAYS(J28,G28)&lt;365,Q28&lt;2,AW28&lt;1),VLOOKUP(E28,'Composite Rents &amp; Incomes 2022'!$I$28:$J$32,2,FALSE),IF(AND(_xlfn.DAYS(J28,G28)&gt;364,Q28&gt;1,AW28&lt;1),VLOOKUP(E28,'Composite Rents &amp; Incomes 2022'!$I$38:$K$41,3,FALSE),IF(AND(_xlfn.DAYS(J28,G28)&gt;364,Q28&gt;1,AW28&lt;1),VLOOKUP(E28,'Composite Rents &amp; Incomes 2022'!$I$38:$J$41,3,FALSE),IF(AND(_xlfn.DAYS(J28,G28)&lt;365,Q28&gt;1,AW28&gt;0,AX28&lt;=-1),VLOOKUP(E28,'Composite Rents &amp; Incomes 2023'!$I$38:$J$41,2,FALSE),IF(AND(_xlfn.DAYS(J28,G28)&lt;365,Q28&lt;2,AW28&gt;0,AX28&lt;=-1),VLOOKUP(E28,'Composite Rents &amp; Incomes 2023'!$I$28:$J$32,2,FALSE),IF(AND(_xlfn.DAYS(J28,G28)&gt;364,Q28&gt;1,AW28&gt;0,AX28&lt;=-1),VLOOKUP(E28,'Composite Rents &amp; Incomes 2023'!$I$38:$K$41,3,FALSE),IF(AND(_xlfn.DAYS(J28,G28)&gt;364,Q28&lt;2,AW28&lt;1,AX28&lt;=-1),VLOOKUP(E28,'Composite Rents &amp; Incomes 2023'!$I$28:$K$32,3,FALSE),IF(AND(_xlfn.DAYS(J28,G28)&lt;365,Q28&gt;1,AX28&gt;-1),VLOOKUP(E28,'Composite Rents &amp; Incomes 2024'!$I$38:$J$41,2,FALSE),IF(AND(_xlfn.DAYS(J28,G28)&lt;365,Q28&lt;2,AX28&gt;-1),VLOOKUP(E28,'Composite Rents &amp; Incomes 2024'!$I$28:$J$32,2,FALSE),IF(AND(_xlfn.DAYS(J28,G28)&gt;364,Q28&gt;1,AX28&gt;-1),VLOOKUP(E28,'Composite Rents &amp; Incomes 2024'!$I$38:$K$41,3,FALSE),IF(AND(_xlfn.DAYS(J28,G28)&gt;364,Q28&lt;2,AX28&gt;-1),VLOOKUP(E28,'Composite Rents &amp; Incomes 2024'!$I$28:$K$32,3,FALSE),"")))))))))))))</f>
        <v/>
      </c>
      <c r="U28" s="79"/>
      <c r="V28" s="69" t="str">
        <f t="shared" si="4"/>
        <v/>
      </c>
      <c r="W28" s="79"/>
      <c r="X28" s="69" t="str">
        <f t="shared" si="5"/>
        <v/>
      </c>
      <c r="Y28" s="79"/>
      <c r="Z28" s="79"/>
      <c r="AA28" s="79"/>
      <c r="AB28" s="79"/>
      <c r="AC28" s="69" t="str">
        <f t="shared" si="6"/>
        <v/>
      </c>
      <c r="AD28" s="79"/>
      <c r="AE28" s="79"/>
      <c r="AF28" s="79"/>
      <c r="AG28" s="79"/>
      <c r="AH28" s="79"/>
      <c r="AI28" s="80"/>
      <c r="AJ28" s="120" t="str">
        <f>IF(Q28="","",ROUND(IF(AND(Q28&gt;1,AW28&lt;1),VLOOKUP(Q28,'Composite Rents &amp; Incomes 2022'!$B$38:$C$40,2,FALSE),IF(AND(Q28&lt;2,AW28&lt;1),VLOOKUP(Q28,'Composite Rents &amp; Incomes 2022'!$B$28:$C$30,2,FALSE),IF(AND(Q28&gt;1,AW28&gt;0,AX28&lt;=-1),VLOOKUP(Q28,'Composite Rents &amp; Incomes 2023'!$B$38:$C$40,2,FALSE),IF(AND(Q28&lt;2,AW28&gt;0,AX28&lt;=-1),VLOOKUP(Q28,'Composite Rents &amp; Incomes 2023'!$B$28:$C$30,2,FALSE),IF(AND(Q28&gt;1,AX28&gt;-1),VLOOKUP(Q28,'Composite Rents &amp; Incomes 2024'!$B$38:$C$40,2,FALSE),IF(AND(Q28&lt;2,AX28&gt;-1),VLOOKUP(Q28,'Composite Rents &amp; Incomes 2024'!$B$28:$C$30,2,FALSE),"")))))),0))</f>
        <v/>
      </c>
      <c r="AK28" s="120" t="str">
        <f t="shared" si="12"/>
        <v/>
      </c>
      <c r="AL28" s="121"/>
      <c r="AM28" s="57" t="str">
        <f t="shared" si="7"/>
        <v/>
      </c>
      <c r="AN28" s="57" t="str">
        <f t="shared" si="8"/>
        <v/>
      </c>
      <c r="AO28" s="70">
        <f t="shared" si="9"/>
        <v>1</v>
      </c>
      <c r="AW28" s="58">
        <f t="shared" si="1"/>
        <v>-45086</v>
      </c>
      <c r="AX28" s="70">
        <f t="shared" si="10"/>
        <v>-45443</v>
      </c>
      <c r="AY28" s="98" t="str">
        <f t="shared" si="11"/>
        <v/>
      </c>
    </row>
    <row r="29" spans="1:51" x14ac:dyDescent="0.35">
      <c r="A29" s="71"/>
      <c r="B29" s="71"/>
      <c r="C29" s="72"/>
      <c r="D29" s="72"/>
      <c r="E29" s="78"/>
      <c r="F29" s="78"/>
      <c r="G29" s="82"/>
      <c r="H29" s="82"/>
      <c r="I29" s="94"/>
      <c r="J29" s="74"/>
      <c r="K29" s="74"/>
      <c r="L29" s="82"/>
      <c r="M29" s="78"/>
      <c r="N29" s="75" t="str">
        <f t="shared" si="2"/>
        <v/>
      </c>
      <c r="O29" s="76" t="str">
        <f t="shared" si="3"/>
        <v/>
      </c>
      <c r="P29" s="77"/>
      <c r="Q29" s="78"/>
      <c r="R29" s="78"/>
      <c r="S29" s="76" t="str">
        <f t="shared" si="0"/>
        <v/>
      </c>
      <c r="T29" s="113" t="str">
        <f>IF(Q29="","",IF(AND(_xlfn.DAYS(J29,G29)&lt;365,Q29&gt;1,AW29&lt;1),VLOOKUP(E29,'Composite Rents &amp; Incomes 2022'!$I$38:$J$41,2,FALSE),IF(AND(_xlfn.DAYS(J29,G29)&lt;365,Q29&lt;2,AW29&lt;1),VLOOKUP(E29,'Composite Rents &amp; Incomes 2022'!$I$28:$J$32,2,FALSE),IF(AND(_xlfn.DAYS(J29,G29)&gt;364,Q29&gt;1,AW29&lt;1),VLOOKUP(E29,'Composite Rents &amp; Incomes 2022'!$I$38:$K$41,3,FALSE),IF(AND(_xlfn.DAYS(J29,G29)&gt;364,Q29&gt;1,AW29&lt;1),VLOOKUP(E29,'Composite Rents &amp; Incomes 2022'!$I$38:$J$41,3,FALSE),IF(AND(_xlfn.DAYS(J29,G29)&lt;365,Q29&gt;1,AW29&gt;0,AX29&lt;=-1),VLOOKUP(E29,'Composite Rents &amp; Incomes 2023'!$I$38:$J$41,2,FALSE),IF(AND(_xlfn.DAYS(J29,G29)&lt;365,Q29&lt;2,AW29&gt;0,AX29&lt;=-1),VLOOKUP(E29,'Composite Rents &amp; Incomes 2023'!$I$28:$J$32,2,FALSE),IF(AND(_xlfn.DAYS(J29,G29)&gt;364,Q29&gt;1,AW29&gt;0,AX29&lt;=-1),VLOOKUP(E29,'Composite Rents &amp; Incomes 2023'!$I$38:$K$41,3,FALSE),IF(AND(_xlfn.DAYS(J29,G29)&gt;364,Q29&lt;2,AW29&lt;1,AX29&lt;=-1),VLOOKUP(E29,'Composite Rents &amp; Incomes 2023'!$I$28:$K$32,3,FALSE),IF(AND(_xlfn.DAYS(J29,G29)&lt;365,Q29&gt;1,AX29&gt;-1),VLOOKUP(E29,'Composite Rents &amp; Incomes 2024'!$I$38:$J$41,2,FALSE),IF(AND(_xlfn.DAYS(J29,G29)&lt;365,Q29&lt;2,AX29&gt;-1),VLOOKUP(E29,'Composite Rents &amp; Incomes 2024'!$I$28:$J$32,2,FALSE),IF(AND(_xlfn.DAYS(J29,G29)&gt;364,Q29&gt;1,AX29&gt;-1),VLOOKUP(E29,'Composite Rents &amp; Incomes 2024'!$I$38:$K$41,3,FALSE),IF(AND(_xlfn.DAYS(J29,G29)&gt;364,Q29&lt;2,AX29&gt;-1),VLOOKUP(E29,'Composite Rents &amp; Incomes 2024'!$I$28:$K$32,3,FALSE),"")))))))))))))</f>
        <v/>
      </c>
      <c r="U29" s="79"/>
      <c r="V29" s="69" t="str">
        <f t="shared" si="4"/>
        <v/>
      </c>
      <c r="W29" s="79"/>
      <c r="X29" s="69" t="str">
        <f t="shared" si="5"/>
        <v/>
      </c>
      <c r="Y29" s="79"/>
      <c r="Z29" s="79"/>
      <c r="AA29" s="79"/>
      <c r="AB29" s="79"/>
      <c r="AC29" s="69" t="str">
        <f t="shared" si="6"/>
        <v/>
      </c>
      <c r="AD29" s="79"/>
      <c r="AE29" s="79"/>
      <c r="AF29" s="79"/>
      <c r="AG29" s="79"/>
      <c r="AH29" s="79"/>
      <c r="AI29" s="80"/>
      <c r="AJ29" s="120" t="str">
        <f>IF(Q29="","",ROUND(IF(AND(Q29&gt;1,AW29&lt;1),VLOOKUP(Q29,'Composite Rents &amp; Incomes 2022'!$B$38:$C$40,2,FALSE),IF(AND(Q29&lt;2,AW29&lt;1),VLOOKUP(Q29,'Composite Rents &amp; Incomes 2022'!$B$28:$C$30,2,FALSE),IF(AND(Q29&gt;1,AW29&gt;0,AX29&lt;=-1),VLOOKUP(Q29,'Composite Rents &amp; Incomes 2023'!$B$38:$C$40,2,FALSE),IF(AND(Q29&lt;2,AW29&gt;0,AX29&lt;=-1),VLOOKUP(Q29,'Composite Rents &amp; Incomes 2023'!$B$28:$C$30,2,FALSE),IF(AND(Q29&gt;1,AX29&gt;-1),VLOOKUP(Q29,'Composite Rents &amp; Incomes 2024'!$B$38:$C$40,2,FALSE),IF(AND(Q29&lt;2,AX29&gt;-1),VLOOKUP(Q29,'Composite Rents &amp; Incomes 2024'!$B$28:$C$30,2,FALSE),"")))))),0))</f>
        <v/>
      </c>
      <c r="AK29" s="120" t="str">
        <f t="shared" si="12"/>
        <v/>
      </c>
      <c r="AL29" s="121"/>
      <c r="AM29" s="57" t="str">
        <f t="shared" si="7"/>
        <v/>
      </c>
      <c r="AN29" s="57" t="str">
        <f t="shared" si="8"/>
        <v/>
      </c>
      <c r="AO29" s="70">
        <f t="shared" si="9"/>
        <v>1</v>
      </c>
      <c r="AW29" s="58">
        <f t="shared" si="1"/>
        <v>-45086</v>
      </c>
      <c r="AX29" s="70">
        <f t="shared" si="10"/>
        <v>-45443</v>
      </c>
      <c r="AY29" s="98" t="str">
        <f t="shared" si="11"/>
        <v/>
      </c>
    </row>
    <row r="30" spans="1:51" x14ac:dyDescent="0.35">
      <c r="A30" s="71"/>
      <c r="B30" s="71"/>
      <c r="C30" s="72"/>
      <c r="D30" s="72"/>
      <c r="E30" s="78"/>
      <c r="F30" s="78"/>
      <c r="G30" s="82"/>
      <c r="H30" s="82"/>
      <c r="I30" s="94"/>
      <c r="J30" s="74"/>
      <c r="K30" s="74"/>
      <c r="L30" s="82"/>
      <c r="M30" s="78"/>
      <c r="N30" s="75" t="str">
        <f t="shared" si="2"/>
        <v/>
      </c>
      <c r="O30" s="76" t="str">
        <f t="shared" si="3"/>
        <v/>
      </c>
      <c r="P30" s="77"/>
      <c r="Q30" s="78"/>
      <c r="R30" s="78"/>
      <c r="S30" s="76" t="str">
        <f t="shared" si="0"/>
        <v/>
      </c>
      <c r="T30" s="113" t="str">
        <f>IF(Q30="","",IF(AND(_xlfn.DAYS(J30,G30)&lt;365,Q30&gt;1,AW30&lt;1),VLOOKUP(E30,'Composite Rents &amp; Incomes 2022'!$I$38:$J$41,2,FALSE),IF(AND(_xlfn.DAYS(J30,G30)&lt;365,Q30&lt;2,AW30&lt;1),VLOOKUP(E30,'Composite Rents &amp; Incomes 2022'!$I$28:$J$32,2,FALSE),IF(AND(_xlfn.DAYS(J30,G30)&gt;364,Q30&gt;1,AW30&lt;1),VLOOKUP(E30,'Composite Rents &amp; Incomes 2022'!$I$38:$K$41,3,FALSE),IF(AND(_xlfn.DAYS(J30,G30)&gt;364,Q30&gt;1,AW30&lt;1),VLOOKUP(E30,'Composite Rents &amp; Incomes 2022'!$I$38:$J$41,3,FALSE),IF(AND(_xlfn.DAYS(J30,G30)&lt;365,Q30&gt;1,AW30&gt;0,AX30&lt;=-1),VLOOKUP(E30,'Composite Rents &amp; Incomes 2023'!$I$38:$J$41,2,FALSE),IF(AND(_xlfn.DAYS(J30,G30)&lt;365,Q30&lt;2,AW30&gt;0,AX30&lt;=-1),VLOOKUP(E30,'Composite Rents &amp; Incomes 2023'!$I$28:$J$32,2,FALSE),IF(AND(_xlfn.DAYS(J30,G30)&gt;364,Q30&gt;1,AW30&gt;0,AX30&lt;=-1),VLOOKUP(E30,'Composite Rents &amp; Incomes 2023'!$I$38:$K$41,3,FALSE),IF(AND(_xlfn.DAYS(J30,G30)&gt;364,Q30&lt;2,AW30&lt;1,AX30&lt;=-1),VLOOKUP(E30,'Composite Rents &amp; Incomes 2023'!$I$28:$K$32,3,FALSE),IF(AND(_xlfn.DAYS(J30,G30)&lt;365,Q30&gt;1,AX30&gt;-1),VLOOKUP(E30,'Composite Rents &amp; Incomes 2024'!$I$38:$J$41,2,FALSE),IF(AND(_xlfn.DAYS(J30,G30)&lt;365,Q30&lt;2,AX30&gt;-1),VLOOKUP(E30,'Composite Rents &amp; Incomes 2024'!$I$28:$J$32,2,FALSE),IF(AND(_xlfn.DAYS(J30,G30)&gt;364,Q30&gt;1,AX30&gt;-1),VLOOKUP(E30,'Composite Rents &amp; Incomes 2024'!$I$38:$K$41,3,FALSE),IF(AND(_xlfn.DAYS(J30,G30)&gt;364,Q30&lt;2,AX30&gt;-1),VLOOKUP(E30,'Composite Rents &amp; Incomes 2024'!$I$28:$K$32,3,FALSE),"")))))))))))))</f>
        <v/>
      </c>
      <c r="U30" s="79"/>
      <c r="V30" s="69" t="str">
        <f t="shared" si="4"/>
        <v/>
      </c>
      <c r="W30" s="79"/>
      <c r="X30" s="69" t="str">
        <f t="shared" si="5"/>
        <v/>
      </c>
      <c r="Y30" s="79"/>
      <c r="Z30" s="79"/>
      <c r="AA30" s="79"/>
      <c r="AB30" s="79"/>
      <c r="AC30" s="69" t="str">
        <f t="shared" si="6"/>
        <v/>
      </c>
      <c r="AD30" s="79"/>
      <c r="AE30" s="79"/>
      <c r="AF30" s="79"/>
      <c r="AG30" s="79"/>
      <c r="AH30" s="79"/>
      <c r="AI30" s="80"/>
      <c r="AJ30" s="120" t="str">
        <f>IF(Q30="","",ROUND(IF(AND(Q30&gt;1,AW30&lt;1),VLOOKUP(Q30,'Composite Rents &amp; Incomes 2022'!$B$38:$C$40,2,FALSE),IF(AND(Q30&lt;2,AW30&lt;1),VLOOKUP(Q30,'Composite Rents &amp; Incomes 2022'!$B$28:$C$30,2,FALSE),IF(AND(Q30&gt;1,AW30&gt;0,AX30&lt;=-1),VLOOKUP(Q30,'Composite Rents &amp; Incomes 2023'!$B$38:$C$40,2,FALSE),IF(AND(Q30&lt;2,AW30&gt;0,AX30&lt;=-1),VLOOKUP(Q30,'Composite Rents &amp; Incomes 2023'!$B$28:$C$30,2,FALSE),IF(AND(Q30&gt;1,AX30&gt;-1),VLOOKUP(Q30,'Composite Rents &amp; Incomes 2024'!$B$38:$C$40,2,FALSE),IF(AND(Q30&lt;2,AX30&gt;-1),VLOOKUP(Q30,'Composite Rents &amp; Incomes 2024'!$B$28:$C$30,2,FALSE),"")))))),0))</f>
        <v/>
      </c>
      <c r="AK30" s="120" t="str">
        <f t="shared" si="12"/>
        <v/>
      </c>
      <c r="AL30" s="121"/>
      <c r="AM30" s="57" t="str">
        <f t="shared" si="7"/>
        <v/>
      </c>
      <c r="AN30" s="57" t="str">
        <f t="shared" si="8"/>
        <v/>
      </c>
      <c r="AO30" s="70">
        <f t="shared" si="9"/>
        <v>1</v>
      </c>
      <c r="AW30" s="58">
        <f t="shared" si="1"/>
        <v>-45086</v>
      </c>
      <c r="AX30" s="70">
        <f t="shared" si="10"/>
        <v>-45443</v>
      </c>
      <c r="AY30" s="98" t="str">
        <f t="shared" si="11"/>
        <v/>
      </c>
    </row>
    <row r="31" spans="1:51" x14ac:dyDescent="0.35">
      <c r="A31" s="71"/>
      <c r="B31" s="71"/>
      <c r="C31" s="72"/>
      <c r="D31" s="72"/>
      <c r="E31" s="78"/>
      <c r="F31" s="78"/>
      <c r="G31" s="82"/>
      <c r="H31" s="82"/>
      <c r="I31" s="94"/>
      <c r="J31" s="74"/>
      <c r="K31" s="74"/>
      <c r="L31" s="82"/>
      <c r="M31" s="78"/>
      <c r="N31" s="75" t="str">
        <f t="shared" si="2"/>
        <v/>
      </c>
      <c r="O31" s="76" t="str">
        <f t="shared" si="3"/>
        <v/>
      </c>
      <c r="P31" s="77"/>
      <c r="Q31" s="78"/>
      <c r="R31" s="78"/>
      <c r="S31" s="76" t="str">
        <f t="shared" si="0"/>
        <v/>
      </c>
      <c r="T31" s="113" t="str">
        <f>IF(Q31="","",IF(AND(_xlfn.DAYS(J31,G31)&lt;365,Q31&gt;1,AW31&lt;1),VLOOKUP(E31,'Composite Rents &amp; Incomes 2022'!$I$38:$J$41,2,FALSE),IF(AND(_xlfn.DAYS(J31,G31)&lt;365,Q31&lt;2,AW31&lt;1),VLOOKUP(E31,'Composite Rents &amp; Incomes 2022'!$I$28:$J$32,2,FALSE),IF(AND(_xlfn.DAYS(J31,G31)&gt;364,Q31&gt;1,AW31&lt;1),VLOOKUP(E31,'Composite Rents &amp; Incomes 2022'!$I$38:$K$41,3,FALSE),IF(AND(_xlfn.DAYS(J31,G31)&gt;364,Q31&gt;1,AW31&lt;1),VLOOKUP(E31,'Composite Rents &amp; Incomes 2022'!$I$38:$J$41,3,FALSE),IF(AND(_xlfn.DAYS(J31,G31)&lt;365,Q31&gt;1,AW31&gt;0,AX31&lt;=-1),VLOOKUP(E31,'Composite Rents &amp; Incomes 2023'!$I$38:$J$41,2,FALSE),IF(AND(_xlfn.DAYS(J31,G31)&lt;365,Q31&lt;2,AW31&gt;0,AX31&lt;=-1),VLOOKUP(E31,'Composite Rents &amp; Incomes 2023'!$I$28:$J$32,2,FALSE),IF(AND(_xlfn.DAYS(J31,G31)&gt;364,Q31&gt;1,AW31&gt;0,AX31&lt;=-1),VLOOKUP(E31,'Composite Rents &amp; Incomes 2023'!$I$38:$K$41,3,FALSE),IF(AND(_xlfn.DAYS(J31,G31)&gt;364,Q31&lt;2,AW31&lt;1,AX31&lt;=-1),VLOOKUP(E31,'Composite Rents &amp; Incomes 2023'!$I$28:$K$32,3,FALSE),IF(AND(_xlfn.DAYS(J31,G31)&lt;365,Q31&gt;1,AX31&gt;-1),VLOOKUP(E31,'Composite Rents &amp; Incomes 2024'!$I$38:$J$41,2,FALSE),IF(AND(_xlfn.DAYS(J31,G31)&lt;365,Q31&lt;2,AX31&gt;-1),VLOOKUP(E31,'Composite Rents &amp; Incomes 2024'!$I$28:$J$32,2,FALSE),IF(AND(_xlfn.DAYS(J31,G31)&gt;364,Q31&gt;1,AX31&gt;-1),VLOOKUP(E31,'Composite Rents &amp; Incomes 2024'!$I$38:$K$41,3,FALSE),IF(AND(_xlfn.DAYS(J31,G31)&gt;364,Q31&lt;2,AX31&gt;-1),VLOOKUP(E31,'Composite Rents &amp; Incomes 2024'!$I$28:$K$32,3,FALSE),"")))))))))))))</f>
        <v/>
      </c>
      <c r="U31" s="79"/>
      <c r="V31" s="69" t="str">
        <f t="shared" si="4"/>
        <v/>
      </c>
      <c r="W31" s="79"/>
      <c r="X31" s="69" t="str">
        <f t="shared" si="5"/>
        <v/>
      </c>
      <c r="Y31" s="79"/>
      <c r="Z31" s="79"/>
      <c r="AA31" s="79"/>
      <c r="AB31" s="79"/>
      <c r="AC31" s="69" t="str">
        <f t="shared" si="6"/>
        <v/>
      </c>
      <c r="AD31" s="79"/>
      <c r="AE31" s="79"/>
      <c r="AF31" s="79"/>
      <c r="AG31" s="79"/>
      <c r="AH31" s="79"/>
      <c r="AI31" s="80"/>
      <c r="AJ31" s="120" t="str">
        <f>IF(Q31="","",ROUND(IF(AND(Q31&gt;1,AW31&lt;1),VLOOKUP(Q31,'Composite Rents &amp; Incomes 2022'!$B$38:$C$40,2,FALSE),IF(AND(Q31&lt;2,AW31&lt;1),VLOOKUP(Q31,'Composite Rents &amp; Incomes 2022'!$B$28:$C$30,2,FALSE),IF(AND(Q31&gt;1,AW31&gt;0,AX31&lt;=-1),VLOOKUP(Q31,'Composite Rents &amp; Incomes 2023'!$B$38:$C$40,2,FALSE),IF(AND(Q31&lt;2,AW31&gt;0,AX31&lt;=-1),VLOOKUP(Q31,'Composite Rents &amp; Incomes 2023'!$B$28:$C$30,2,FALSE),IF(AND(Q31&gt;1,AX31&gt;-1),VLOOKUP(Q31,'Composite Rents &amp; Incomes 2024'!$B$38:$C$40,2,FALSE),IF(AND(Q31&lt;2,AX31&gt;-1),VLOOKUP(Q31,'Composite Rents &amp; Incomes 2024'!$B$28:$C$30,2,FALSE),"")))))),0))</f>
        <v/>
      </c>
      <c r="AK31" s="120" t="str">
        <f t="shared" si="12"/>
        <v/>
      </c>
      <c r="AL31" s="121"/>
      <c r="AM31" s="57" t="str">
        <f t="shared" si="7"/>
        <v/>
      </c>
      <c r="AN31" s="57" t="str">
        <f t="shared" si="8"/>
        <v/>
      </c>
      <c r="AO31" s="70">
        <f t="shared" si="9"/>
        <v>1</v>
      </c>
      <c r="AW31" s="58">
        <f t="shared" si="1"/>
        <v>-45086</v>
      </c>
      <c r="AX31" s="70">
        <f t="shared" si="10"/>
        <v>-45443</v>
      </c>
      <c r="AY31" s="98" t="str">
        <f t="shared" si="11"/>
        <v/>
      </c>
    </row>
    <row r="32" spans="1:51" x14ac:dyDescent="0.35">
      <c r="A32" s="71"/>
      <c r="B32" s="71"/>
      <c r="C32" s="72"/>
      <c r="D32" s="72"/>
      <c r="E32" s="78"/>
      <c r="F32" s="78"/>
      <c r="G32" s="82"/>
      <c r="H32" s="82"/>
      <c r="I32" s="94"/>
      <c r="J32" s="74"/>
      <c r="K32" s="74"/>
      <c r="L32" s="82"/>
      <c r="M32" s="78"/>
      <c r="N32" s="75" t="str">
        <f t="shared" si="2"/>
        <v/>
      </c>
      <c r="O32" s="76" t="str">
        <f t="shared" si="3"/>
        <v/>
      </c>
      <c r="P32" s="77"/>
      <c r="Q32" s="78"/>
      <c r="R32" s="78"/>
      <c r="S32" s="76" t="str">
        <f t="shared" si="0"/>
        <v/>
      </c>
      <c r="T32" s="113" t="str">
        <f>IF(Q32="","",IF(AND(_xlfn.DAYS(J32,G32)&lt;365,Q32&gt;1,AW32&lt;1),VLOOKUP(E32,'Composite Rents &amp; Incomes 2022'!$I$38:$J$41,2,FALSE),IF(AND(_xlfn.DAYS(J32,G32)&lt;365,Q32&lt;2,AW32&lt;1),VLOOKUP(E32,'Composite Rents &amp; Incomes 2022'!$I$28:$J$32,2,FALSE),IF(AND(_xlfn.DAYS(J32,G32)&gt;364,Q32&gt;1,AW32&lt;1),VLOOKUP(E32,'Composite Rents &amp; Incomes 2022'!$I$38:$K$41,3,FALSE),IF(AND(_xlfn.DAYS(J32,G32)&gt;364,Q32&gt;1,AW32&lt;1),VLOOKUP(E32,'Composite Rents &amp; Incomes 2022'!$I$38:$J$41,3,FALSE),IF(AND(_xlfn.DAYS(J32,G32)&lt;365,Q32&gt;1,AW32&gt;0,AX32&lt;=-1),VLOOKUP(E32,'Composite Rents &amp; Incomes 2023'!$I$38:$J$41,2,FALSE),IF(AND(_xlfn.DAYS(J32,G32)&lt;365,Q32&lt;2,AW32&gt;0,AX32&lt;=-1),VLOOKUP(E32,'Composite Rents &amp; Incomes 2023'!$I$28:$J$32,2,FALSE),IF(AND(_xlfn.DAYS(J32,G32)&gt;364,Q32&gt;1,AW32&gt;0,AX32&lt;=-1),VLOOKUP(E32,'Composite Rents &amp; Incomes 2023'!$I$38:$K$41,3,FALSE),IF(AND(_xlfn.DAYS(J32,G32)&gt;364,Q32&lt;2,AW32&lt;1,AX32&lt;=-1),VLOOKUP(E32,'Composite Rents &amp; Incomes 2023'!$I$28:$K$32,3,FALSE),IF(AND(_xlfn.DAYS(J32,G32)&lt;365,Q32&gt;1,AX32&gt;-1),VLOOKUP(E32,'Composite Rents &amp; Incomes 2024'!$I$38:$J$41,2,FALSE),IF(AND(_xlfn.DAYS(J32,G32)&lt;365,Q32&lt;2,AX32&gt;-1),VLOOKUP(E32,'Composite Rents &amp; Incomes 2024'!$I$28:$J$32,2,FALSE),IF(AND(_xlfn.DAYS(J32,G32)&gt;364,Q32&gt;1,AX32&gt;-1),VLOOKUP(E32,'Composite Rents &amp; Incomes 2024'!$I$38:$K$41,3,FALSE),IF(AND(_xlfn.DAYS(J32,G32)&gt;364,Q32&lt;2,AX32&gt;-1),VLOOKUP(E32,'Composite Rents &amp; Incomes 2024'!$I$28:$K$32,3,FALSE),"")))))))))))))</f>
        <v/>
      </c>
      <c r="U32" s="79"/>
      <c r="V32" s="69" t="str">
        <f t="shared" si="4"/>
        <v/>
      </c>
      <c r="W32" s="79"/>
      <c r="X32" s="69" t="str">
        <f t="shared" si="5"/>
        <v/>
      </c>
      <c r="Y32" s="79"/>
      <c r="Z32" s="79"/>
      <c r="AA32" s="79"/>
      <c r="AB32" s="79"/>
      <c r="AC32" s="69" t="str">
        <f t="shared" si="6"/>
        <v/>
      </c>
      <c r="AD32" s="79"/>
      <c r="AE32" s="79"/>
      <c r="AF32" s="79"/>
      <c r="AG32" s="79"/>
      <c r="AH32" s="79"/>
      <c r="AI32" s="80"/>
      <c r="AJ32" s="120" t="str">
        <f>IF(Q32="","",ROUND(IF(AND(Q32&gt;1,AW32&lt;1),VLOOKUP(Q32,'Composite Rents &amp; Incomes 2022'!$B$38:$C$40,2,FALSE),IF(AND(Q32&lt;2,AW32&lt;1),VLOOKUP(Q32,'Composite Rents &amp; Incomes 2022'!$B$28:$C$30,2,FALSE),IF(AND(Q32&gt;1,AW32&gt;0,AX32&lt;=-1),VLOOKUP(Q32,'Composite Rents &amp; Incomes 2023'!$B$38:$C$40,2,FALSE),IF(AND(Q32&lt;2,AW32&gt;0,AX32&lt;=-1),VLOOKUP(Q32,'Composite Rents &amp; Incomes 2023'!$B$28:$C$30,2,FALSE),IF(AND(Q32&gt;1,AX32&gt;-1),VLOOKUP(Q32,'Composite Rents &amp; Incomes 2024'!$B$38:$C$40,2,FALSE),IF(AND(Q32&lt;2,AX32&gt;-1),VLOOKUP(Q32,'Composite Rents &amp; Incomes 2024'!$B$28:$C$30,2,FALSE),"")))))),0))</f>
        <v/>
      </c>
      <c r="AK32" s="120" t="str">
        <f t="shared" si="12"/>
        <v/>
      </c>
      <c r="AL32" s="121"/>
      <c r="AM32" s="57" t="str">
        <f t="shared" si="7"/>
        <v/>
      </c>
      <c r="AN32" s="57" t="str">
        <f t="shared" si="8"/>
        <v/>
      </c>
      <c r="AO32" s="70">
        <f t="shared" si="9"/>
        <v>1</v>
      </c>
      <c r="AW32" s="58">
        <f t="shared" si="1"/>
        <v>-45086</v>
      </c>
      <c r="AX32" s="70">
        <f t="shared" si="10"/>
        <v>-45443</v>
      </c>
      <c r="AY32" s="98" t="str">
        <f t="shared" si="11"/>
        <v/>
      </c>
    </row>
    <row r="33" spans="1:51" x14ac:dyDescent="0.35">
      <c r="A33" s="71"/>
      <c r="B33" s="71"/>
      <c r="C33" s="72"/>
      <c r="D33" s="72"/>
      <c r="E33" s="78"/>
      <c r="F33" s="78"/>
      <c r="G33" s="82"/>
      <c r="H33" s="82"/>
      <c r="I33" s="94"/>
      <c r="J33" s="74"/>
      <c r="K33" s="74"/>
      <c r="L33" s="82"/>
      <c r="M33" s="78"/>
      <c r="N33" s="75" t="str">
        <f t="shared" si="2"/>
        <v/>
      </c>
      <c r="O33" s="76" t="str">
        <f t="shared" si="3"/>
        <v/>
      </c>
      <c r="P33" s="77"/>
      <c r="Q33" s="78"/>
      <c r="R33" s="78"/>
      <c r="S33" s="76" t="str">
        <f t="shared" si="0"/>
        <v/>
      </c>
      <c r="T33" s="113" t="str">
        <f>IF(Q33="","",IF(AND(_xlfn.DAYS(J33,G33)&lt;365,Q33&gt;1,AW33&lt;1),VLOOKUP(E33,'Composite Rents &amp; Incomes 2022'!$I$38:$J$41,2,FALSE),IF(AND(_xlfn.DAYS(J33,G33)&lt;365,Q33&lt;2,AW33&lt;1),VLOOKUP(E33,'Composite Rents &amp; Incomes 2022'!$I$28:$J$32,2,FALSE),IF(AND(_xlfn.DAYS(J33,G33)&gt;364,Q33&gt;1,AW33&lt;1),VLOOKUP(E33,'Composite Rents &amp; Incomes 2022'!$I$38:$K$41,3,FALSE),IF(AND(_xlfn.DAYS(J33,G33)&gt;364,Q33&gt;1,AW33&lt;1),VLOOKUP(E33,'Composite Rents &amp; Incomes 2022'!$I$38:$J$41,3,FALSE),IF(AND(_xlfn.DAYS(J33,G33)&lt;365,Q33&gt;1,AW33&gt;0,AX33&lt;=-1),VLOOKUP(E33,'Composite Rents &amp; Incomes 2023'!$I$38:$J$41,2,FALSE),IF(AND(_xlfn.DAYS(J33,G33)&lt;365,Q33&lt;2,AW33&gt;0,AX33&lt;=-1),VLOOKUP(E33,'Composite Rents &amp; Incomes 2023'!$I$28:$J$32,2,FALSE),IF(AND(_xlfn.DAYS(J33,G33)&gt;364,Q33&gt;1,AW33&gt;0,AX33&lt;=-1),VLOOKUP(E33,'Composite Rents &amp; Incomes 2023'!$I$38:$K$41,3,FALSE),IF(AND(_xlfn.DAYS(J33,G33)&gt;364,Q33&lt;2,AW33&lt;1,AX33&lt;=-1),VLOOKUP(E33,'Composite Rents &amp; Incomes 2023'!$I$28:$K$32,3,FALSE),IF(AND(_xlfn.DAYS(J33,G33)&lt;365,Q33&gt;1,AX33&gt;-1),VLOOKUP(E33,'Composite Rents &amp; Incomes 2024'!$I$38:$J$41,2,FALSE),IF(AND(_xlfn.DAYS(J33,G33)&lt;365,Q33&lt;2,AX33&gt;-1),VLOOKUP(E33,'Composite Rents &amp; Incomes 2024'!$I$28:$J$32,2,FALSE),IF(AND(_xlfn.DAYS(J33,G33)&gt;364,Q33&gt;1,AX33&gt;-1),VLOOKUP(E33,'Composite Rents &amp; Incomes 2024'!$I$38:$K$41,3,FALSE),IF(AND(_xlfn.DAYS(J33,G33)&gt;364,Q33&lt;2,AX33&gt;-1),VLOOKUP(E33,'Composite Rents &amp; Incomes 2024'!$I$28:$K$32,3,FALSE),"")))))))))))))</f>
        <v/>
      </c>
      <c r="U33" s="79"/>
      <c r="V33" s="69" t="str">
        <f t="shared" si="4"/>
        <v/>
      </c>
      <c r="W33" s="79"/>
      <c r="X33" s="69" t="str">
        <f t="shared" si="5"/>
        <v/>
      </c>
      <c r="Y33" s="79"/>
      <c r="Z33" s="79"/>
      <c r="AA33" s="79"/>
      <c r="AB33" s="79"/>
      <c r="AC33" s="69" t="str">
        <f t="shared" si="6"/>
        <v/>
      </c>
      <c r="AD33" s="79"/>
      <c r="AE33" s="79"/>
      <c r="AF33" s="79"/>
      <c r="AG33" s="79"/>
      <c r="AH33" s="79"/>
      <c r="AI33" s="80"/>
      <c r="AJ33" s="120" t="str">
        <f>IF(Q33="","",ROUND(IF(AND(Q33&gt;1,AW33&lt;1),VLOOKUP(Q33,'Composite Rents &amp; Incomes 2022'!$B$38:$C$40,2,FALSE),IF(AND(Q33&lt;2,AW33&lt;1),VLOOKUP(Q33,'Composite Rents &amp; Incomes 2022'!$B$28:$C$30,2,FALSE),IF(AND(Q33&gt;1,AW33&gt;0,AX33&lt;=-1),VLOOKUP(Q33,'Composite Rents &amp; Incomes 2023'!$B$38:$C$40,2,FALSE),IF(AND(Q33&lt;2,AW33&gt;0,AX33&lt;=-1),VLOOKUP(Q33,'Composite Rents &amp; Incomes 2023'!$B$28:$C$30,2,FALSE),IF(AND(Q33&gt;1,AX33&gt;-1),VLOOKUP(Q33,'Composite Rents &amp; Incomes 2024'!$B$38:$C$40,2,FALSE),IF(AND(Q33&lt;2,AX33&gt;-1),VLOOKUP(Q33,'Composite Rents &amp; Incomes 2024'!$B$28:$C$30,2,FALSE),"")))))),0))</f>
        <v/>
      </c>
      <c r="AK33" s="120" t="str">
        <f t="shared" si="12"/>
        <v/>
      </c>
      <c r="AL33" s="121"/>
      <c r="AM33" s="57" t="str">
        <f t="shared" si="7"/>
        <v/>
      </c>
      <c r="AN33" s="57" t="str">
        <f t="shared" si="8"/>
        <v/>
      </c>
      <c r="AO33" s="70">
        <f t="shared" si="9"/>
        <v>1</v>
      </c>
      <c r="AW33" s="58">
        <f t="shared" si="1"/>
        <v>-45086</v>
      </c>
      <c r="AX33" s="70">
        <f t="shared" si="10"/>
        <v>-45443</v>
      </c>
      <c r="AY33" s="98" t="str">
        <f t="shared" si="11"/>
        <v/>
      </c>
    </row>
    <row r="34" spans="1:51" x14ac:dyDescent="0.35">
      <c r="A34" s="71"/>
      <c r="B34" s="71"/>
      <c r="C34" s="72"/>
      <c r="D34" s="72"/>
      <c r="E34" s="78"/>
      <c r="F34" s="78"/>
      <c r="G34" s="82"/>
      <c r="H34" s="82"/>
      <c r="I34" s="94"/>
      <c r="J34" s="74"/>
      <c r="K34" s="74"/>
      <c r="L34" s="82"/>
      <c r="M34" s="78"/>
      <c r="N34" s="75" t="str">
        <f t="shared" si="2"/>
        <v/>
      </c>
      <c r="O34" s="76" t="str">
        <f t="shared" si="3"/>
        <v/>
      </c>
      <c r="P34" s="77"/>
      <c r="Q34" s="78"/>
      <c r="R34" s="78"/>
      <c r="S34" s="76" t="str">
        <f t="shared" si="0"/>
        <v/>
      </c>
      <c r="T34" s="113" t="str">
        <f>IF(Q34="","",IF(AND(_xlfn.DAYS(J34,G34)&lt;365,Q34&gt;1,AW34&lt;1),VLOOKUP(E34,'Composite Rents &amp; Incomes 2022'!$I$38:$J$41,2,FALSE),IF(AND(_xlfn.DAYS(J34,G34)&lt;365,Q34&lt;2,AW34&lt;1),VLOOKUP(E34,'Composite Rents &amp; Incomes 2022'!$I$28:$J$32,2,FALSE),IF(AND(_xlfn.DAYS(J34,G34)&gt;364,Q34&gt;1,AW34&lt;1),VLOOKUP(E34,'Composite Rents &amp; Incomes 2022'!$I$38:$K$41,3,FALSE),IF(AND(_xlfn.DAYS(J34,G34)&gt;364,Q34&gt;1,AW34&lt;1),VLOOKUP(E34,'Composite Rents &amp; Incomes 2022'!$I$38:$J$41,3,FALSE),IF(AND(_xlfn.DAYS(J34,G34)&lt;365,Q34&gt;1,AW34&gt;0,AX34&lt;=-1),VLOOKUP(E34,'Composite Rents &amp; Incomes 2023'!$I$38:$J$41,2,FALSE),IF(AND(_xlfn.DAYS(J34,G34)&lt;365,Q34&lt;2,AW34&gt;0,AX34&lt;=-1),VLOOKUP(E34,'Composite Rents &amp; Incomes 2023'!$I$28:$J$32,2,FALSE),IF(AND(_xlfn.DAYS(J34,G34)&gt;364,Q34&gt;1,AW34&gt;0,AX34&lt;=-1),VLOOKUP(E34,'Composite Rents &amp; Incomes 2023'!$I$38:$K$41,3,FALSE),IF(AND(_xlfn.DAYS(J34,G34)&gt;364,Q34&lt;2,AW34&lt;1,AX34&lt;=-1),VLOOKUP(E34,'Composite Rents &amp; Incomes 2023'!$I$28:$K$32,3,FALSE),IF(AND(_xlfn.DAYS(J34,G34)&lt;365,Q34&gt;1,AX34&gt;-1),VLOOKUP(E34,'Composite Rents &amp; Incomes 2024'!$I$38:$J$41,2,FALSE),IF(AND(_xlfn.DAYS(J34,G34)&lt;365,Q34&lt;2,AX34&gt;-1),VLOOKUP(E34,'Composite Rents &amp; Incomes 2024'!$I$28:$J$32,2,FALSE),IF(AND(_xlfn.DAYS(J34,G34)&gt;364,Q34&gt;1,AX34&gt;-1),VLOOKUP(E34,'Composite Rents &amp; Incomes 2024'!$I$38:$K$41,3,FALSE),IF(AND(_xlfn.DAYS(J34,G34)&gt;364,Q34&lt;2,AX34&gt;-1),VLOOKUP(E34,'Composite Rents &amp; Incomes 2024'!$I$28:$K$32,3,FALSE),"")))))))))))))</f>
        <v/>
      </c>
      <c r="U34" s="79"/>
      <c r="V34" s="69" t="str">
        <f t="shared" si="4"/>
        <v/>
      </c>
      <c r="W34" s="79"/>
      <c r="X34" s="69" t="str">
        <f t="shared" si="5"/>
        <v/>
      </c>
      <c r="Y34" s="79"/>
      <c r="Z34" s="79"/>
      <c r="AA34" s="79"/>
      <c r="AB34" s="79"/>
      <c r="AC34" s="69" t="str">
        <f t="shared" si="6"/>
        <v/>
      </c>
      <c r="AD34" s="79"/>
      <c r="AE34" s="79"/>
      <c r="AF34" s="79"/>
      <c r="AG34" s="79"/>
      <c r="AH34" s="79"/>
      <c r="AI34" s="80"/>
      <c r="AJ34" s="120" t="str">
        <f>IF(Q34="","",ROUND(IF(AND(Q34&gt;1,AW34&lt;1),VLOOKUP(Q34,'Composite Rents &amp; Incomes 2022'!$B$38:$C$40,2,FALSE),IF(AND(Q34&lt;2,AW34&lt;1),VLOOKUP(Q34,'Composite Rents &amp; Incomes 2022'!$B$28:$C$30,2,FALSE),IF(AND(Q34&gt;1,AW34&gt;0,AX34&lt;=-1),VLOOKUP(Q34,'Composite Rents &amp; Incomes 2023'!$B$38:$C$40,2,FALSE),IF(AND(Q34&lt;2,AW34&gt;0,AX34&lt;=-1),VLOOKUP(Q34,'Composite Rents &amp; Incomes 2023'!$B$28:$C$30,2,FALSE),IF(AND(Q34&gt;1,AX34&gt;-1),VLOOKUP(Q34,'Composite Rents &amp; Incomes 2024'!$B$38:$C$40,2,FALSE),IF(AND(Q34&lt;2,AX34&gt;-1),VLOOKUP(Q34,'Composite Rents &amp; Incomes 2024'!$B$28:$C$30,2,FALSE),"")))))),0))</f>
        <v/>
      </c>
      <c r="AK34" s="120" t="str">
        <f t="shared" si="12"/>
        <v/>
      </c>
      <c r="AL34" s="121"/>
      <c r="AM34" s="57" t="str">
        <f t="shared" si="7"/>
        <v/>
      </c>
      <c r="AN34" s="57" t="str">
        <f t="shared" si="8"/>
        <v/>
      </c>
      <c r="AO34" s="70">
        <f t="shared" si="9"/>
        <v>1</v>
      </c>
      <c r="AW34" s="58">
        <f t="shared" si="1"/>
        <v>-45086</v>
      </c>
      <c r="AX34" s="70">
        <f t="shared" si="10"/>
        <v>-45443</v>
      </c>
      <c r="AY34" s="98" t="str">
        <f t="shared" si="11"/>
        <v/>
      </c>
    </row>
    <row r="35" spans="1:51" x14ac:dyDescent="0.35">
      <c r="A35" s="71"/>
      <c r="B35" s="71"/>
      <c r="C35" s="72"/>
      <c r="D35" s="72"/>
      <c r="E35" s="78"/>
      <c r="F35" s="78"/>
      <c r="G35" s="82"/>
      <c r="H35" s="82"/>
      <c r="I35" s="94"/>
      <c r="J35" s="74"/>
      <c r="K35" s="74"/>
      <c r="L35" s="82"/>
      <c r="M35" s="78"/>
      <c r="N35" s="75" t="str">
        <f t="shared" si="2"/>
        <v/>
      </c>
      <c r="O35" s="76" t="str">
        <f t="shared" si="3"/>
        <v/>
      </c>
      <c r="P35" s="77"/>
      <c r="Q35" s="78"/>
      <c r="R35" s="78"/>
      <c r="S35" s="76" t="str">
        <f t="shared" si="0"/>
        <v/>
      </c>
      <c r="T35" s="113" t="str">
        <f>IF(Q35="","",IF(AND(_xlfn.DAYS(J35,G35)&lt;365,Q35&gt;1,AW35&lt;1),VLOOKUP(E35,'Composite Rents &amp; Incomes 2022'!$I$38:$J$41,2,FALSE),IF(AND(_xlfn.DAYS(J35,G35)&lt;365,Q35&lt;2,AW35&lt;1),VLOOKUP(E35,'Composite Rents &amp; Incomes 2022'!$I$28:$J$32,2,FALSE),IF(AND(_xlfn.DAYS(J35,G35)&gt;364,Q35&gt;1,AW35&lt;1),VLOOKUP(E35,'Composite Rents &amp; Incomes 2022'!$I$38:$K$41,3,FALSE),IF(AND(_xlfn.DAYS(J35,G35)&gt;364,Q35&gt;1,AW35&lt;1),VLOOKUP(E35,'Composite Rents &amp; Incomes 2022'!$I$38:$J$41,3,FALSE),IF(AND(_xlfn.DAYS(J35,G35)&lt;365,Q35&gt;1,AW35&gt;0,AX35&lt;=-1),VLOOKUP(E35,'Composite Rents &amp; Incomes 2023'!$I$38:$J$41,2,FALSE),IF(AND(_xlfn.DAYS(J35,G35)&lt;365,Q35&lt;2,AW35&gt;0,AX35&lt;=-1),VLOOKUP(E35,'Composite Rents &amp; Incomes 2023'!$I$28:$J$32,2,FALSE),IF(AND(_xlfn.DAYS(J35,G35)&gt;364,Q35&gt;1,AW35&gt;0,AX35&lt;=-1),VLOOKUP(E35,'Composite Rents &amp; Incomes 2023'!$I$38:$K$41,3,FALSE),IF(AND(_xlfn.DAYS(J35,G35)&gt;364,Q35&lt;2,AW35&lt;1,AX35&lt;=-1),VLOOKUP(E35,'Composite Rents &amp; Incomes 2023'!$I$28:$K$32,3,FALSE),IF(AND(_xlfn.DAYS(J35,G35)&lt;365,Q35&gt;1,AX35&gt;-1),VLOOKUP(E35,'Composite Rents &amp; Incomes 2024'!$I$38:$J$41,2,FALSE),IF(AND(_xlfn.DAYS(J35,G35)&lt;365,Q35&lt;2,AX35&gt;-1),VLOOKUP(E35,'Composite Rents &amp; Incomes 2024'!$I$28:$J$32,2,FALSE),IF(AND(_xlfn.DAYS(J35,G35)&gt;364,Q35&gt;1,AX35&gt;-1),VLOOKUP(E35,'Composite Rents &amp; Incomes 2024'!$I$38:$K$41,3,FALSE),IF(AND(_xlfn.DAYS(J35,G35)&gt;364,Q35&lt;2,AX35&gt;-1),VLOOKUP(E35,'Composite Rents &amp; Incomes 2024'!$I$28:$K$32,3,FALSE),"")))))))))))))</f>
        <v/>
      </c>
      <c r="U35" s="79"/>
      <c r="V35" s="69" t="str">
        <f t="shared" si="4"/>
        <v/>
      </c>
      <c r="W35" s="79"/>
      <c r="X35" s="69" t="str">
        <f t="shared" si="5"/>
        <v/>
      </c>
      <c r="Y35" s="79"/>
      <c r="Z35" s="79"/>
      <c r="AA35" s="79"/>
      <c r="AB35" s="79"/>
      <c r="AC35" s="69" t="str">
        <f t="shared" si="6"/>
        <v/>
      </c>
      <c r="AD35" s="79"/>
      <c r="AE35" s="79"/>
      <c r="AF35" s="79"/>
      <c r="AG35" s="79"/>
      <c r="AH35" s="79"/>
      <c r="AI35" s="80"/>
      <c r="AJ35" s="120" t="str">
        <f>IF(Q35="","",ROUND(IF(AND(Q35&gt;1,AW35&lt;1),VLOOKUP(Q35,'Composite Rents &amp; Incomes 2022'!$B$38:$C$40,2,FALSE),IF(AND(Q35&lt;2,AW35&lt;1),VLOOKUP(Q35,'Composite Rents &amp; Incomes 2022'!$B$28:$C$30,2,FALSE),IF(AND(Q35&gt;1,AW35&gt;0,AX35&lt;=-1),VLOOKUP(Q35,'Composite Rents &amp; Incomes 2023'!$B$38:$C$40,2,FALSE),IF(AND(Q35&lt;2,AW35&gt;0,AX35&lt;=-1),VLOOKUP(Q35,'Composite Rents &amp; Incomes 2023'!$B$28:$C$30,2,FALSE),IF(AND(Q35&gt;1,AX35&gt;-1),VLOOKUP(Q35,'Composite Rents &amp; Incomes 2024'!$B$38:$C$40,2,FALSE),IF(AND(Q35&lt;2,AX35&gt;-1),VLOOKUP(Q35,'Composite Rents &amp; Incomes 2024'!$B$28:$C$30,2,FALSE),"")))))),0))</f>
        <v/>
      </c>
      <c r="AK35" s="120" t="str">
        <f t="shared" si="12"/>
        <v/>
      </c>
      <c r="AL35" s="121"/>
      <c r="AM35" s="57" t="str">
        <f t="shared" si="7"/>
        <v/>
      </c>
      <c r="AN35" s="57" t="str">
        <f t="shared" si="8"/>
        <v/>
      </c>
      <c r="AO35" s="70">
        <f t="shared" si="9"/>
        <v>1</v>
      </c>
      <c r="AW35" s="58">
        <f t="shared" si="1"/>
        <v>-45086</v>
      </c>
      <c r="AX35" s="70">
        <f t="shared" si="10"/>
        <v>-45443</v>
      </c>
      <c r="AY35" s="98" t="str">
        <f t="shared" si="11"/>
        <v/>
      </c>
    </row>
    <row r="36" spans="1:51" x14ac:dyDescent="0.35">
      <c r="A36" s="71"/>
      <c r="B36" s="71"/>
      <c r="C36" s="72"/>
      <c r="D36" s="72"/>
      <c r="E36" s="78"/>
      <c r="F36" s="78"/>
      <c r="G36" s="82"/>
      <c r="H36" s="82"/>
      <c r="I36" s="94"/>
      <c r="J36" s="74"/>
      <c r="K36" s="74"/>
      <c r="L36" s="82"/>
      <c r="M36" s="78"/>
      <c r="N36" s="75" t="str">
        <f t="shared" si="2"/>
        <v/>
      </c>
      <c r="O36" s="76" t="str">
        <f t="shared" si="3"/>
        <v/>
      </c>
      <c r="P36" s="77"/>
      <c r="Q36" s="78"/>
      <c r="R36" s="78"/>
      <c r="S36" s="76" t="str">
        <f t="shared" si="0"/>
        <v/>
      </c>
      <c r="T36" s="113" t="str">
        <f>IF(Q36="","",IF(AND(_xlfn.DAYS(J36,G36)&lt;365,Q36&gt;1,AW36&lt;1),VLOOKUP(E36,'Composite Rents &amp; Incomes 2022'!$I$38:$J$41,2,FALSE),IF(AND(_xlfn.DAYS(J36,G36)&lt;365,Q36&lt;2,AW36&lt;1),VLOOKUP(E36,'Composite Rents &amp; Incomes 2022'!$I$28:$J$32,2,FALSE),IF(AND(_xlfn.DAYS(J36,G36)&gt;364,Q36&gt;1,AW36&lt;1),VLOOKUP(E36,'Composite Rents &amp; Incomes 2022'!$I$38:$K$41,3,FALSE),IF(AND(_xlfn.DAYS(J36,G36)&gt;364,Q36&gt;1,AW36&lt;1),VLOOKUP(E36,'Composite Rents &amp; Incomes 2022'!$I$38:$J$41,3,FALSE),IF(AND(_xlfn.DAYS(J36,G36)&lt;365,Q36&gt;1,AW36&gt;0,AX36&lt;=-1),VLOOKUP(E36,'Composite Rents &amp; Incomes 2023'!$I$38:$J$41,2,FALSE),IF(AND(_xlfn.DAYS(J36,G36)&lt;365,Q36&lt;2,AW36&gt;0,AX36&lt;=-1),VLOOKUP(E36,'Composite Rents &amp; Incomes 2023'!$I$28:$J$32,2,FALSE),IF(AND(_xlfn.DAYS(J36,G36)&gt;364,Q36&gt;1,AW36&gt;0,AX36&lt;=-1),VLOOKUP(E36,'Composite Rents &amp; Incomes 2023'!$I$38:$K$41,3,FALSE),IF(AND(_xlfn.DAYS(J36,G36)&gt;364,Q36&lt;2,AW36&lt;1,AX36&lt;=-1),VLOOKUP(E36,'Composite Rents &amp; Incomes 2023'!$I$28:$K$32,3,FALSE),IF(AND(_xlfn.DAYS(J36,G36)&lt;365,Q36&gt;1,AX36&gt;-1),VLOOKUP(E36,'Composite Rents &amp; Incomes 2024'!$I$38:$J$41,2,FALSE),IF(AND(_xlfn.DAYS(J36,G36)&lt;365,Q36&lt;2,AX36&gt;-1),VLOOKUP(E36,'Composite Rents &amp; Incomes 2024'!$I$28:$J$32,2,FALSE),IF(AND(_xlfn.DAYS(J36,G36)&gt;364,Q36&gt;1,AX36&gt;-1),VLOOKUP(E36,'Composite Rents &amp; Incomes 2024'!$I$38:$K$41,3,FALSE),IF(AND(_xlfn.DAYS(J36,G36)&gt;364,Q36&lt;2,AX36&gt;-1),VLOOKUP(E36,'Composite Rents &amp; Incomes 2024'!$I$28:$K$32,3,FALSE),"")))))))))))))</f>
        <v/>
      </c>
      <c r="U36" s="79"/>
      <c r="V36" s="69" t="str">
        <f t="shared" si="4"/>
        <v/>
      </c>
      <c r="W36" s="79"/>
      <c r="X36" s="69" t="str">
        <f t="shared" si="5"/>
        <v/>
      </c>
      <c r="Y36" s="79"/>
      <c r="Z36" s="79"/>
      <c r="AA36" s="79"/>
      <c r="AB36" s="79"/>
      <c r="AC36" s="69" t="str">
        <f t="shared" si="6"/>
        <v/>
      </c>
      <c r="AD36" s="79"/>
      <c r="AE36" s="79"/>
      <c r="AF36" s="79"/>
      <c r="AG36" s="79"/>
      <c r="AH36" s="79"/>
      <c r="AI36" s="80"/>
      <c r="AJ36" s="120" t="str">
        <f>IF(Q36="","",ROUND(IF(AND(Q36&gt;1,AW36&lt;1),VLOOKUP(Q36,'Composite Rents &amp; Incomes 2022'!$B$38:$C$40,2,FALSE),IF(AND(Q36&lt;2,AW36&lt;1),VLOOKUP(Q36,'Composite Rents &amp; Incomes 2022'!$B$28:$C$30,2,FALSE),IF(AND(Q36&gt;1,AW36&gt;0,AX36&lt;=-1),VLOOKUP(Q36,'Composite Rents &amp; Incomes 2023'!$B$38:$C$40,2,FALSE),IF(AND(Q36&lt;2,AW36&gt;0,AX36&lt;=-1),VLOOKUP(Q36,'Composite Rents &amp; Incomes 2023'!$B$28:$C$30,2,FALSE),IF(AND(Q36&gt;1,AX36&gt;-1),VLOOKUP(Q36,'Composite Rents &amp; Incomes 2024'!$B$38:$C$40,2,FALSE),IF(AND(Q36&lt;2,AX36&gt;-1),VLOOKUP(Q36,'Composite Rents &amp; Incomes 2024'!$B$28:$C$30,2,FALSE),"")))))),0))</f>
        <v/>
      </c>
      <c r="AK36" s="120" t="str">
        <f t="shared" si="12"/>
        <v/>
      </c>
      <c r="AL36" s="121"/>
      <c r="AM36" s="57" t="str">
        <f t="shared" si="7"/>
        <v/>
      </c>
      <c r="AN36" s="57" t="str">
        <f t="shared" si="8"/>
        <v/>
      </c>
      <c r="AO36" s="70">
        <f t="shared" si="9"/>
        <v>1</v>
      </c>
      <c r="AW36" s="58">
        <f t="shared" si="1"/>
        <v>-45086</v>
      </c>
      <c r="AX36" s="70">
        <f t="shared" si="10"/>
        <v>-45443</v>
      </c>
      <c r="AY36" s="98" t="str">
        <f t="shared" si="11"/>
        <v/>
      </c>
    </row>
    <row r="37" spans="1:51" x14ac:dyDescent="0.35">
      <c r="A37" s="71"/>
      <c r="B37" s="71"/>
      <c r="C37" s="72"/>
      <c r="D37" s="72"/>
      <c r="E37" s="78"/>
      <c r="F37" s="78"/>
      <c r="G37" s="82"/>
      <c r="H37" s="82"/>
      <c r="I37" s="94"/>
      <c r="J37" s="74"/>
      <c r="K37" s="74"/>
      <c r="L37" s="82"/>
      <c r="M37" s="78"/>
      <c r="N37" s="75" t="str">
        <f t="shared" si="2"/>
        <v/>
      </c>
      <c r="O37" s="76" t="str">
        <f t="shared" si="3"/>
        <v/>
      </c>
      <c r="P37" s="77"/>
      <c r="Q37" s="78"/>
      <c r="R37" s="78"/>
      <c r="S37" s="76" t="str">
        <f t="shared" si="0"/>
        <v/>
      </c>
      <c r="T37" s="113" t="str">
        <f>IF(Q37="","",IF(AND(_xlfn.DAYS(J37,G37)&lt;365,Q37&gt;1,AW37&lt;1),VLOOKUP(E37,'Composite Rents &amp; Incomes 2022'!$I$38:$J$41,2,FALSE),IF(AND(_xlfn.DAYS(J37,G37)&lt;365,Q37&lt;2,AW37&lt;1),VLOOKUP(E37,'Composite Rents &amp; Incomes 2022'!$I$28:$J$32,2,FALSE),IF(AND(_xlfn.DAYS(J37,G37)&gt;364,Q37&gt;1,AW37&lt;1),VLOOKUP(E37,'Composite Rents &amp; Incomes 2022'!$I$38:$K$41,3,FALSE),IF(AND(_xlfn.DAYS(J37,G37)&gt;364,Q37&gt;1,AW37&lt;1),VLOOKUP(E37,'Composite Rents &amp; Incomes 2022'!$I$38:$J$41,3,FALSE),IF(AND(_xlfn.DAYS(J37,G37)&lt;365,Q37&gt;1,AW37&gt;0,AX37&lt;=-1),VLOOKUP(E37,'Composite Rents &amp; Incomes 2023'!$I$38:$J$41,2,FALSE),IF(AND(_xlfn.DAYS(J37,G37)&lt;365,Q37&lt;2,AW37&gt;0,AX37&lt;=-1),VLOOKUP(E37,'Composite Rents &amp; Incomes 2023'!$I$28:$J$32,2,FALSE),IF(AND(_xlfn.DAYS(J37,G37)&gt;364,Q37&gt;1,AW37&gt;0,AX37&lt;=-1),VLOOKUP(E37,'Composite Rents &amp; Incomes 2023'!$I$38:$K$41,3,FALSE),IF(AND(_xlfn.DAYS(J37,G37)&gt;364,Q37&lt;2,AW37&lt;1,AX37&lt;=-1),VLOOKUP(E37,'Composite Rents &amp; Incomes 2023'!$I$28:$K$32,3,FALSE),IF(AND(_xlfn.DAYS(J37,G37)&lt;365,Q37&gt;1,AX37&gt;-1),VLOOKUP(E37,'Composite Rents &amp; Incomes 2024'!$I$38:$J$41,2,FALSE),IF(AND(_xlfn.DAYS(J37,G37)&lt;365,Q37&lt;2,AX37&gt;-1),VLOOKUP(E37,'Composite Rents &amp; Incomes 2024'!$I$28:$J$32,2,FALSE),IF(AND(_xlfn.DAYS(J37,G37)&gt;364,Q37&gt;1,AX37&gt;-1),VLOOKUP(E37,'Composite Rents &amp; Incomes 2024'!$I$38:$K$41,3,FALSE),IF(AND(_xlfn.DAYS(J37,G37)&gt;364,Q37&lt;2,AX37&gt;-1),VLOOKUP(E37,'Composite Rents &amp; Incomes 2024'!$I$28:$K$32,3,FALSE),"")))))))))))))</f>
        <v/>
      </c>
      <c r="U37" s="79"/>
      <c r="V37" s="69" t="str">
        <f t="shared" si="4"/>
        <v/>
      </c>
      <c r="W37" s="79"/>
      <c r="X37" s="69" t="str">
        <f t="shared" si="5"/>
        <v/>
      </c>
      <c r="Y37" s="79"/>
      <c r="Z37" s="79"/>
      <c r="AA37" s="79"/>
      <c r="AB37" s="79"/>
      <c r="AC37" s="69" t="str">
        <f t="shared" si="6"/>
        <v/>
      </c>
      <c r="AD37" s="79"/>
      <c r="AE37" s="79"/>
      <c r="AF37" s="79"/>
      <c r="AG37" s="79"/>
      <c r="AH37" s="79"/>
      <c r="AI37" s="80"/>
      <c r="AJ37" s="120" t="str">
        <f>IF(Q37="","",ROUND(IF(AND(Q37&gt;1,AW37&lt;1),VLOOKUP(Q37,'Composite Rents &amp; Incomes 2022'!$B$38:$C$40,2,FALSE),IF(AND(Q37&lt;2,AW37&lt;1),VLOOKUP(Q37,'Composite Rents &amp; Incomes 2022'!$B$28:$C$30,2,FALSE),IF(AND(Q37&gt;1,AW37&gt;0,AX37&lt;=-1),VLOOKUP(Q37,'Composite Rents &amp; Incomes 2023'!$B$38:$C$40,2,FALSE),IF(AND(Q37&lt;2,AW37&gt;0,AX37&lt;=-1),VLOOKUP(Q37,'Composite Rents &amp; Incomes 2023'!$B$28:$C$30,2,FALSE),IF(AND(Q37&gt;1,AX37&gt;-1),VLOOKUP(Q37,'Composite Rents &amp; Incomes 2024'!$B$38:$C$40,2,FALSE),IF(AND(Q37&lt;2,AX37&gt;-1),VLOOKUP(Q37,'Composite Rents &amp; Incomes 2024'!$B$28:$C$30,2,FALSE),"")))))),0))</f>
        <v/>
      </c>
      <c r="AK37" s="120" t="str">
        <f t="shared" si="12"/>
        <v/>
      </c>
      <c r="AL37" s="121"/>
      <c r="AM37" s="57" t="str">
        <f t="shared" si="7"/>
        <v/>
      </c>
      <c r="AN37" s="57" t="str">
        <f t="shared" si="8"/>
        <v/>
      </c>
      <c r="AO37" s="70">
        <f t="shared" si="9"/>
        <v>1</v>
      </c>
      <c r="AW37" s="58">
        <f t="shared" si="1"/>
        <v>-45086</v>
      </c>
      <c r="AX37" s="70">
        <f t="shared" si="10"/>
        <v>-45443</v>
      </c>
      <c r="AY37" s="98" t="str">
        <f t="shared" si="11"/>
        <v/>
      </c>
    </row>
    <row r="38" spans="1:51" x14ac:dyDescent="0.35">
      <c r="A38" s="71"/>
      <c r="B38" s="71"/>
      <c r="C38" s="72"/>
      <c r="D38" s="72"/>
      <c r="E38" s="78"/>
      <c r="F38" s="78"/>
      <c r="G38" s="82"/>
      <c r="H38" s="82"/>
      <c r="I38" s="94"/>
      <c r="J38" s="74"/>
      <c r="K38" s="74"/>
      <c r="L38" s="82"/>
      <c r="M38" s="78"/>
      <c r="N38" s="75" t="str">
        <f t="shared" si="2"/>
        <v/>
      </c>
      <c r="O38" s="76" t="str">
        <f t="shared" si="3"/>
        <v/>
      </c>
      <c r="P38" s="77"/>
      <c r="Q38" s="78"/>
      <c r="R38" s="78"/>
      <c r="S38" s="76" t="str">
        <f t="shared" si="0"/>
        <v/>
      </c>
      <c r="T38" s="113" t="str">
        <f>IF(Q38="","",IF(AND(_xlfn.DAYS(J38,G38)&lt;365,Q38&gt;1,AW38&lt;1),VLOOKUP(E38,'Composite Rents &amp; Incomes 2022'!$I$38:$J$41,2,FALSE),IF(AND(_xlfn.DAYS(J38,G38)&lt;365,Q38&lt;2,AW38&lt;1),VLOOKUP(E38,'Composite Rents &amp; Incomes 2022'!$I$28:$J$32,2,FALSE),IF(AND(_xlfn.DAYS(J38,G38)&gt;364,Q38&gt;1,AW38&lt;1),VLOOKUP(E38,'Composite Rents &amp; Incomes 2022'!$I$38:$K$41,3,FALSE),IF(AND(_xlfn.DAYS(J38,G38)&gt;364,Q38&gt;1,AW38&lt;1),VLOOKUP(E38,'Composite Rents &amp; Incomes 2022'!$I$38:$J$41,3,FALSE),IF(AND(_xlfn.DAYS(J38,G38)&lt;365,Q38&gt;1,AW38&gt;0,AX38&lt;=-1),VLOOKUP(E38,'Composite Rents &amp; Incomes 2023'!$I$38:$J$41,2,FALSE),IF(AND(_xlfn.DAYS(J38,G38)&lt;365,Q38&lt;2,AW38&gt;0,AX38&lt;=-1),VLOOKUP(E38,'Composite Rents &amp; Incomes 2023'!$I$28:$J$32,2,FALSE),IF(AND(_xlfn.DAYS(J38,G38)&gt;364,Q38&gt;1,AW38&gt;0,AX38&lt;=-1),VLOOKUP(E38,'Composite Rents &amp; Incomes 2023'!$I$38:$K$41,3,FALSE),IF(AND(_xlfn.DAYS(J38,G38)&gt;364,Q38&lt;2,AW38&lt;1,AX38&lt;=-1),VLOOKUP(E38,'Composite Rents &amp; Incomes 2023'!$I$28:$K$32,3,FALSE),IF(AND(_xlfn.DAYS(J38,G38)&lt;365,Q38&gt;1,AX38&gt;-1),VLOOKUP(E38,'Composite Rents &amp; Incomes 2024'!$I$38:$J$41,2,FALSE),IF(AND(_xlfn.DAYS(J38,G38)&lt;365,Q38&lt;2,AX38&gt;-1),VLOOKUP(E38,'Composite Rents &amp; Incomes 2024'!$I$28:$J$32,2,FALSE),IF(AND(_xlfn.DAYS(J38,G38)&gt;364,Q38&gt;1,AX38&gt;-1),VLOOKUP(E38,'Composite Rents &amp; Incomes 2024'!$I$38:$K$41,3,FALSE),IF(AND(_xlfn.DAYS(J38,G38)&gt;364,Q38&lt;2,AX38&gt;-1),VLOOKUP(E38,'Composite Rents &amp; Incomes 2024'!$I$28:$K$32,3,FALSE),"")))))))))))))</f>
        <v/>
      </c>
      <c r="U38" s="79"/>
      <c r="V38" s="69" t="str">
        <f t="shared" si="4"/>
        <v/>
      </c>
      <c r="W38" s="79"/>
      <c r="X38" s="69" t="str">
        <f t="shared" si="5"/>
        <v/>
      </c>
      <c r="Y38" s="79"/>
      <c r="Z38" s="79"/>
      <c r="AA38" s="79"/>
      <c r="AB38" s="79"/>
      <c r="AC38" s="69" t="str">
        <f t="shared" si="6"/>
        <v/>
      </c>
      <c r="AD38" s="79"/>
      <c r="AE38" s="79"/>
      <c r="AF38" s="79"/>
      <c r="AG38" s="79"/>
      <c r="AH38" s="79"/>
      <c r="AI38" s="80"/>
      <c r="AJ38" s="120" t="str">
        <f>IF(Q38="","",ROUND(IF(AND(Q38&gt;1,AW38&lt;1),VLOOKUP(Q38,'Composite Rents &amp; Incomes 2022'!$B$38:$C$40,2,FALSE),IF(AND(Q38&lt;2,AW38&lt;1),VLOOKUP(Q38,'Composite Rents &amp; Incomes 2022'!$B$28:$C$30,2,FALSE),IF(AND(Q38&gt;1,AW38&gt;0,AX38&lt;=-1),VLOOKUP(Q38,'Composite Rents &amp; Incomes 2023'!$B$38:$C$40,2,FALSE),IF(AND(Q38&lt;2,AW38&gt;0,AX38&lt;=-1),VLOOKUP(Q38,'Composite Rents &amp; Incomes 2023'!$B$28:$C$30,2,FALSE),IF(AND(Q38&gt;1,AX38&gt;-1),VLOOKUP(Q38,'Composite Rents &amp; Incomes 2024'!$B$38:$C$40,2,FALSE),IF(AND(Q38&lt;2,AX38&gt;-1),VLOOKUP(Q38,'Composite Rents &amp; Incomes 2024'!$B$28:$C$30,2,FALSE),"")))))),0))</f>
        <v/>
      </c>
      <c r="AK38" s="120" t="str">
        <f t="shared" ref="AK38:AK63" si="13">IF(AH38="","",AJ38-AI38-AH38-AF38-AC38-Z38-X38-V38)</f>
        <v/>
      </c>
      <c r="AL38" s="121"/>
      <c r="AM38" s="57" t="str">
        <f t="shared" si="7"/>
        <v/>
      </c>
      <c r="AN38" s="57" t="str">
        <f t="shared" si="8"/>
        <v/>
      </c>
      <c r="AO38" s="70">
        <f t="shared" si="9"/>
        <v>1</v>
      </c>
      <c r="AW38" s="58">
        <f t="shared" si="1"/>
        <v>-45086</v>
      </c>
      <c r="AX38" s="70">
        <f t="shared" si="10"/>
        <v>-45443</v>
      </c>
      <c r="AY38" s="98" t="str">
        <f t="shared" si="11"/>
        <v/>
      </c>
    </row>
    <row r="39" spans="1:51" x14ac:dyDescent="0.35">
      <c r="A39" s="71"/>
      <c r="B39" s="71"/>
      <c r="C39" s="72"/>
      <c r="D39" s="72"/>
      <c r="E39" s="78"/>
      <c r="F39" s="78"/>
      <c r="G39" s="82"/>
      <c r="H39" s="82"/>
      <c r="I39" s="94"/>
      <c r="J39" s="74"/>
      <c r="K39" s="74"/>
      <c r="L39" s="82"/>
      <c r="M39" s="78"/>
      <c r="N39" s="75" t="str">
        <f t="shared" si="2"/>
        <v/>
      </c>
      <c r="O39" s="76" t="str">
        <f t="shared" si="3"/>
        <v/>
      </c>
      <c r="P39" s="77"/>
      <c r="Q39" s="78"/>
      <c r="R39" s="78"/>
      <c r="S39" s="76" t="str">
        <f t="shared" si="0"/>
        <v/>
      </c>
      <c r="T39" s="113" t="str">
        <f>IF(Q39="","",IF(AND(_xlfn.DAYS(J39,G39)&lt;365,Q39&gt;1,AW39&lt;1),VLOOKUP(E39,'Composite Rents &amp; Incomes 2022'!$I$38:$J$41,2,FALSE),IF(AND(_xlfn.DAYS(J39,G39)&lt;365,Q39&lt;2,AW39&lt;1),VLOOKUP(E39,'Composite Rents &amp; Incomes 2022'!$I$28:$J$32,2,FALSE),IF(AND(_xlfn.DAYS(J39,G39)&gt;364,Q39&gt;1,AW39&lt;1),VLOOKUP(E39,'Composite Rents &amp; Incomes 2022'!$I$38:$K$41,3,FALSE),IF(AND(_xlfn.DAYS(J39,G39)&gt;364,Q39&gt;1,AW39&lt;1),VLOOKUP(E39,'Composite Rents &amp; Incomes 2022'!$I$38:$J$41,3,FALSE),IF(AND(_xlfn.DAYS(J39,G39)&lt;365,Q39&gt;1,AW39&gt;0,AX39&lt;=-1),VLOOKUP(E39,'Composite Rents &amp; Incomes 2023'!$I$38:$J$41,2,FALSE),IF(AND(_xlfn.DAYS(J39,G39)&lt;365,Q39&lt;2,AW39&gt;0,AX39&lt;=-1),VLOOKUP(E39,'Composite Rents &amp; Incomes 2023'!$I$28:$J$32,2,FALSE),IF(AND(_xlfn.DAYS(J39,G39)&gt;364,Q39&gt;1,AW39&gt;0,AX39&lt;=-1),VLOOKUP(E39,'Composite Rents &amp; Incomes 2023'!$I$38:$K$41,3,FALSE),IF(AND(_xlfn.DAYS(J39,G39)&gt;364,Q39&lt;2,AW39&lt;1,AX39&lt;=-1),VLOOKUP(E39,'Composite Rents &amp; Incomes 2023'!$I$28:$K$32,3,FALSE),IF(AND(_xlfn.DAYS(J39,G39)&lt;365,Q39&gt;1,AX39&gt;-1),VLOOKUP(E39,'Composite Rents &amp; Incomes 2024'!$I$38:$J$41,2,FALSE),IF(AND(_xlfn.DAYS(J39,G39)&lt;365,Q39&lt;2,AX39&gt;-1),VLOOKUP(E39,'Composite Rents &amp; Incomes 2024'!$I$28:$J$32,2,FALSE),IF(AND(_xlfn.DAYS(J39,G39)&gt;364,Q39&gt;1,AX39&gt;-1),VLOOKUP(E39,'Composite Rents &amp; Incomes 2024'!$I$38:$K$41,3,FALSE),IF(AND(_xlfn.DAYS(J39,G39)&gt;364,Q39&lt;2,AX39&gt;-1),VLOOKUP(E39,'Composite Rents &amp; Incomes 2024'!$I$28:$K$32,3,FALSE),"")))))))))))))</f>
        <v/>
      </c>
      <c r="U39" s="79"/>
      <c r="V39" s="69" t="str">
        <f t="shared" si="4"/>
        <v/>
      </c>
      <c r="W39" s="79"/>
      <c r="X39" s="69" t="str">
        <f t="shared" si="5"/>
        <v/>
      </c>
      <c r="Y39" s="79"/>
      <c r="Z39" s="79"/>
      <c r="AA39" s="79"/>
      <c r="AB39" s="79"/>
      <c r="AC39" s="69" t="str">
        <f t="shared" si="6"/>
        <v/>
      </c>
      <c r="AD39" s="79"/>
      <c r="AE39" s="79"/>
      <c r="AF39" s="79"/>
      <c r="AG39" s="79"/>
      <c r="AH39" s="79"/>
      <c r="AI39" s="80"/>
      <c r="AJ39" s="120" t="str">
        <f>IF(Q39="","",ROUND(IF(AND(Q39&gt;1,AW39&lt;1),VLOOKUP(Q39,'Composite Rents &amp; Incomes 2022'!$B$38:$C$40,2,FALSE),IF(AND(Q39&lt;2,AW39&lt;1),VLOOKUP(Q39,'Composite Rents &amp; Incomes 2022'!$B$28:$C$30,2,FALSE),IF(AND(Q39&gt;1,AW39&gt;0,AX39&lt;=-1),VLOOKUP(Q39,'Composite Rents &amp; Incomes 2023'!$B$38:$C$40,2,FALSE),IF(AND(Q39&lt;2,AW39&gt;0,AX39&lt;=-1),VLOOKUP(Q39,'Composite Rents &amp; Incomes 2023'!$B$28:$C$30,2,FALSE),IF(AND(Q39&gt;1,AX39&gt;-1),VLOOKUP(Q39,'Composite Rents &amp; Incomes 2024'!$B$38:$C$40,2,FALSE),IF(AND(Q39&lt;2,AX39&gt;-1),VLOOKUP(Q39,'Composite Rents &amp; Incomes 2024'!$B$28:$C$30,2,FALSE),"")))))),0))</f>
        <v/>
      </c>
      <c r="AK39" s="120" t="str">
        <f t="shared" si="13"/>
        <v/>
      </c>
      <c r="AL39" s="121"/>
      <c r="AM39" s="57" t="str">
        <f t="shared" si="7"/>
        <v/>
      </c>
      <c r="AN39" s="57" t="str">
        <f t="shared" si="8"/>
        <v/>
      </c>
      <c r="AO39" s="70">
        <f t="shared" si="9"/>
        <v>1</v>
      </c>
      <c r="AW39" s="58">
        <f t="shared" si="1"/>
        <v>-45086</v>
      </c>
      <c r="AX39" s="70">
        <f t="shared" si="10"/>
        <v>-45443</v>
      </c>
      <c r="AY39" s="98" t="str">
        <f t="shared" si="11"/>
        <v/>
      </c>
    </row>
    <row r="40" spans="1:51" x14ac:dyDescent="0.35">
      <c r="A40" s="71"/>
      <c r="B40" s="71"/>
      <c r="C40" s="72"/>
      <c r="D40" s="72"/>
      <c r="E40" s="78"/>
      <c r="F40" s="78"/>
      <c r="G40" s="82"/>
      <c r="H40" s="82"/>
      <c r="I40" s="94"/>
      <c r="J40" s="74"/>
      <c r="K40" s="74"/>
      <c r="L40" s="82"/>
      <c r="M40" s="78"/>
      <c r="N40" s="75" t="str">
        <f t="shared" si="2"/>
        <v/>
      </c>
      <c r="O40" s="76" t="str">
        <f t="shared" si="3"/>
        <v/>
      </c>
      <c r="P40" s="77"/>
      <c r="Q40" s="78"/>
      <c r="R40" s="78"/>
      <c r="S40" s="76" t="str">
        <f t="shared" si="0"/>
        <v/>
      </c>
      <c r="T40" s="113" t="str">
        <f>IF(Q40="","",IF(AND(_xlfn.DAYS(J40,G40)&lt;365,Q40&gt;1,AW40&lt;1),VLOOKUP(E40,'Composite Rents &amp; Incomes 2022'!$I$38:$J$41,2,FALSE),IF(AND(_xlfn.DAYS(J40,G40)&lt;365,Q40&lt;2,AW40&lt;1),VLOOKUP(E40,'Composite Rents &amp; Incomes 2022'!$I$28:$J$32,2,FALSE),IF(AND(_xlfn.DAYS(J40,G40)&gt;364,Q40&gt;1,AW40&lt;1),VLOOKUP(E40,'Composite Rents &amp; Incomes 2022'!$I$38:$K$41,3,FALSE),IF(AND(_xlfn.DAYS(J40,G40)&gt;364,Q40&gt;1,AW40&lt;1),VLOOKUP(E40,'Composite Rents &amp; Incomes 2022'!$I$38:$J$41,3,FALSE),IF(AND(_xlfn.DAYS(J40,G40)&lt;365,Q40&gt;1,AW40&gt;0,AX40&lt;=-1),VLOOKUP(E40,'Composite Rents &amp; Incomes 2023'!$I$38:$J$41,2,FALSE),IF(AND(_xlfn.DAYS(J40,G40)&lt;365,Q40&lt;2,AW40&gt;0,AX40&lt;=-1),VLOOKUP(E40,'Composite Rents &amp; Incomes 2023'!$I$28:$J$32,2,FALSE),IF(AND(_xlfn.DAYS(J40,G40)&gt;364,Q40&gt;1,AW40&gt;0,AX40&lt;=-1),VLOOKUP(E40,'Composite Rents &amp; Incomes 2023'!$I$38:$K$41,3,FALSE),IF(AND(_xlfn.DAYS(J40,G40)&gt;364,Q40&lt;2,AW40&lt;1,AX40&lt;=-1),VLOOKUP(E40,'Composite Rents &amp; Incomes 2023'!$I$28:$K$32,3,FALSE),IF(AND(_xlfn.DAYS(J40,G40)&lt;365,Q40&gt;1,AX40&gt;-1),VLOOKUP(E40,'Composite Rents &amp; Incomes 2024'!$I$38:$J$41,2,FALSE),IF(AND(_xlfn.DAYS(J40,G40)&lt;365,Q40&lt;2,AX40&gt;-1),VLOOKUP(E40,'Composite Rents &amp; Incomes 2024'!$I$28:$J$32,2,FALSE),IF(AND(_xlfn.DAYS(J40,G40)&gt;364,Q40&gt;1,AX40&gt;-1),VLOOKUP(E40,'Composite Rents &amp; Incomes 2024'!$I$38:$K$41,3,FALSE),IF(AND(_xlfn.DAYS(J40,G40)&gt;364,Q40&lt;2,AX40&gt;-1),VLOOKUP(E40,'Composite Rents &amp; Incomes 2024'!$I$28:$K$32,3,FALSE),"")))))))))))))</f>
        <v/>
      </c>
      <c r="U40" s="79"/>
      <c r="V40" s="69" t="str">
        <f t="shared" si="4"/>
        <v/>
      </c>
      <c r="W40" s="79"/>
      <c r="X40" s="69" t="str">
        <f t="shared" si="5"/>
        <v/>
      </c>
      <c r="Y40" s="79"/>
      <c r="Z40" s="79"/>
      <c r="AA40" s="79"/>
      <c r="AB40" s="79"/>
      <c r="AC40" s="69" t="str">
        <f t="shared" si="6"/>
        <v/>
      </c>
      <c r="AD40" s="79"/>
      <c r="AE40" s="79"/>
      <c r="AF40" s="79"/>
      <c r="AG40" s="79"/>
      <c r="AH40" s="79"/>
      <c r="AI40" s="80"/>
      <c r="AJ40" s="120" t="str">
        <f>IF(Q40="","",ROUND(IF(AND(Q40&gt;1,AW40&lt;1),VLOOKUP(Q40,'Composite Rents &amp; Incomes 2022'!$B$38:$C$40,2,FALSE),IF(AND(Q40&lt;2,AW40&lt;1),VLOOKUP(Q40,'Composite Rents &amp; Incomes 2022'!$B$28:$C$30,2,FALSE),IF(AND(Q40&gt;1,AW40&gt;0,AX40&lt;=-1),VLOOKUP(Q40,'Composite Rents &amp; Incomes 2023'!$B$38:$C$40,2,FALSE),IF(AND(Q40&lt;2,AW40&gt;0,AX40&lt;=-1),VLOOKUP(Q40,'Composite Rents &amp; Incomes 2023'!$B$28:$C$30,2,FALSE),IF(AND(Q40&gt;1,AX40&gt;-1),VLOOKUP(Q40,'Composite Rents &amp; Incomes 2024'!$B$38:$C$40,2,FALSE),IF(AND(Q40&lt;2,AX40&gt;-1),VLOOKUP(Q40,'Composite Rents &amp; Incomes 2024'!$B$28:$C$30,2,FALSE),"")))))),0))</f>
        <v/>
      </c>
      <c r="AK40" s="120" t="str">
        <f t="shared" si="13"/>
        <v/>
      </c>
      <c r="AL40" s="121"/>
      <c r="AM40" s="57" t="str">
        <f t="shared" si="7"/>
        <v/>
      </c>
      <c r="AN40" s="57" t="str">
        <f t="shared" si="8"/>
        <v/>
      </c>
      <c r="AO40" s="70">
        <f t="shared" si="9"/>
        <v>1</v>
      </c>
      <c r="AW40" s="58">
        <f t="shared" si="1"/>
        <v>-45086</v>
      </c>
      <c r="AX40" s="70">
        <f t="shared" si="10"/>
        <v>-45443</v>
      </c>
      <c r="AY40" s="98" t="str">
        <f t="shared" si="11"/>
        <v/>
      </c>
    </row>
    <row r="41" spans="1:51" x14ac:dyDescent="0.35">
      <c r="A41" s="71"/>
      <c r="B41" s="71"/>
      <c r="C41" s="72"/>
      <c r="D41" s="72"/>
      <c r="E41" s="78"/>
      <c r="F41" s="78"/>
      <c r="G41" s="82"/>
      <c r="H41" s="82"/>
      <c r="I41" s="94"/>
      <c r="J41" s="74"/>
      <c r="K41" s="74"/>
      <c r="L41" s="82"/>
      <c r="M41" s="78"/>
      <c r="N41" s="75" t="str">
        <f t="shared" si="2"/>
        <v/>
      </c>
      <c r="O41" s="76" t="str">
        <f t="shared" si="3"/>
        <v/>
      </c>
      <c r="P41" s="77"/>
      <c r="Q41" s="78"/>
      <c r="R41" s="78"/>
      <c r="S41" s="76" t="str">
        <f t="shared" si="0"/>
        <v/>
      </c>
      <c r="T41" s="113" t="str">
        <f>IF(Q41="","",IF(AND(_xlfn.DAYS(J41,G41)&lt;365,Q41&gt;1,AW41&lt;1),VLOOKUP(E41,'Composite Rents &amp; Incomes 2022'!$I$38:$J$41,2,FALSE),IF(AND(_xlfn.DAYS(J41,G41)&lt;365,Q41&lt;2,AW41&lt;1),VLOOKUP(E41,'Composite Rents &amp; Incomes 2022'!$I$28:$J$32,2,FALSE),IF(AND(_xlfn.DAYS(J41,G41)&gt;364,Q41&gt;1,AW41&lt;1),VLOOKUP(E41,'Composite Rents &amp; Incomes 2022'!$I$38:$K$41,3,FALSE),IF(AND(_xlfn.DAYS(J41,G41)&gt;364,Q41&gt;1,AW41&lt;1),VLOOKUP(E41,'Composite Rents &amp; Incomes 2022'!$I$38:$J$41,3,FALSE),IF(AND(_xlfn.DAYS(J41,G41)&lt;365,Q41&gt;1,AW41&gt;0,AX41&lt;=-1),VLOOKUP(E41,'Composite Rents &amp; Incomes 2023'!$I$38:$J$41,2,FALSE),IF(AND(_xlfn.DAYS(J41,G41)&lt;365,Q41&lt;2,AW41&gt;0,AX41&lt;=-1),VLOOKUP(E41,'Composite Rents &amp; Incomes 2023'!$I$28:$J$32,2,FALSE),IF(AND(_xlfn.DAYS(J41,G41)&gt;364,Q41&gt;1,AW41&gt;0,AX41&lt;=-1),VLOOKUP(E41,'Composite Rents &amp; Incomes 2023'!$I$38:$K$41,3,FALSE),IF(AND(_xlfn.DAYS(J41,G41)&gt;364,Q41&lt;2,AW41&lt;1,AX41&lt;=-1),VLOOKUP(E41,'Composite Rents &amp; Incomes 2023'!$I$28:$K$32,3,FALSE),IF(AND(_xlfn.DAYS(J41,G41)&lt;365,Q41&gt;1,AX41&gt;-1),VLOOKUP(E41,'Composite Rents &amp; Incomes 2024'!$I$38:$J$41,2,FALSE),IF(AND(_xlfn.DAYS(J41,G41)&lt;365,Q41&lt;2,AX41&gt;-1),VLOOKUP(E41,'Composite Rents &amp; Incomes 2024'!$I$28:$J$32,2,FALSE),IF(AND(_xlfn.DAYS(J41,G41)&gt;364,Q41&gt;1,AX41&gt;-1),VLOOKUP(E41,'Composite Rents &amp; Incomes 2024'!$I$38:$K$41,3,FALSE),IF(AND(_xlfn.DAYS(J41,G41)&gt;364,Q41&lt;2,AX41&gt;-1),VLOOKUP(E41,'Composite Rents &amp; Incomes 2024'!$I$28:$K$32,3,FALSE),"")))))))))))))</f>
        <v/>
      </c>
      <c r="U41" s="79"/>
      <c r="V41" s="69" t="str">
        <f t="shared" si="4"/>
        <v/>
      </c>
      <c r="W41" s="79"/>
      <c r="X41" s="69" t="str">
        <f t="shared" si="5"/>
        <v/>
      </c>
      <c r="Y41" s="79"/>
      <c r="Z41" s="79"/>
      <c r="AA41" s="79"/>
      <c r="AB41" s="79"/>
      <c r="AC41" s="69" t="str">
        <f t="shared" si="6"/>
        <v/>
      </c>
      <c r="AD41" s="79"/>
      <c r="AE41" s="79"/>
      <c r="AF41" s="79"/>
      <c r="AG41" s="79"/>
      <c r="AH41" s="79"/>
      <c r="AI41" s="80"/>
      <c r="AJ41" s="120" t="str">
        <f>IF(Q41="","",ROUND(IF(AND(Q41&gt;1,AW41&lt;1),VLOOKUP(Q41,'Composite Rents &amp; Incomes 2022'!$B$38:$C$40,2,FALSE),IF(AND(Q41&lt;2,AW41&lt;1),VLOOKUP(Q41,'Composite Rents &amp; Incomes 2022'!$B$28:$C$30,2,FALSE),IF(AND(Q41&gt;1,AW41&gt;0,AX41&lt;=-1),VLOOKUP(Q41,'Composite Rents &amp; Incomes 2023'!$B$38:$C$40,2,FALSE),IF(AND(Q41&lt;2,AW41&gt;0,AX41&lt;=-1),VLOOKUP(Q41,'Composite Rents &amp; Incomes 2023'!$B$28:$C$30,2,FALSE),IF(AND(Q41&gt;1,AX41&gt;-1),VLOOKUP(Q41,'Composite Rents &amp; Incomes 2024'!$B$38:$C$40,2,FALSE),IF(AND(Q41&lt;2,AX41&gt;-1),VLOOKUP(Q41,'Composite Rents &amp; Incomes 2024'!$B$28:$C$30,2,FALSE),"")))))),0))</f>
        <v/>
      </c>
      <c r="AK41" s="120" t="str">
        <f t="shared" si="13"/>
        <v/>
      </c>
      <c r="AL41" s="121"/>
      <c r="AM41" s="57" t="str">
        <f t="shared" si="7"/>
        <v/>
      </c>
      <c r="AN41" s="57" t="str">
        <f t="shared" si="8"/>
        <v/>
      </c>
      <c r="AO41" s="70">
        <f t="shared" si="9"/>
        <v>1</v>
      </c>
      <c r="AW41" s="58">
        <f t="shared" si="1"/>
        <v>-45086</v>
      </c>
      <c r="AX41" s="70">
        <f t="shared" si="10"/>
        <v>-45443</v>
      </c>
      <c r="AY41" s="98" t="str">
        <f t="shared" si="11"/>
        <v/>
      </c>
    </row>
    <row r="42" spans="1:51" x14ac:dyDescent="0.35">
      <c r="A42" s="71"/>
      <c r="B42" s="71"/>
      <c r="C42" s="72"/>
      <c r="D42" s="72"/>
      <c r="E42" s="78"/>
      <c r="F42" s="78"/>
      <c r="G42" s="82"/>
      <c r="H42" s="82"/>
      <c r="I42" s="94"/>
      <c r="J42" s="74"/>
      <c r="K42" s="74"/>
      <c r="L42" s="82"/>
      <c r="M42" s="78"/>
      <c r="N42" s="75" t="str">
        <f t="shared" si="2"/>
        <v/>
      </c>
      <c r="O42" s="76" t="str">
        <f t="shared" si="3"/>
        <v/>
      </c>
      <c r="P42" s="77"/>
      <c r="Q42" s="73"/>
      <c r="R42" s="73"/>
      <c r="S42" s="76" t="str">
        <f t="shared" si="0"/>
        <v/>
      </c>
      <c r="T42" s="113" t="str">
        <f>IF(Q42="","",IF(AND(_xlfn.DAYS(J42,G42)&lt;365,Q42&gt;1,AW42&lt;1),VLOOKUP(E42,'Composite Rents &amp; Incomes 2022'!$I$38:$J$41,2,FALSE),IF(AND(_xlfn.DAYS(J42,G42)&lt;365,Q42&lt;2,AW42&lt;1),VLOOKUP(E42,'Composite Rents &amp; Incomes 2022'!$I$28:$J$32,2,FALSE),IF(AND(_xlfn.DAYS(J42,G42)&gt;364,Q42&gt;1,AW42&lt;1),VLOOKUP(E42,'Composite Rents &amp; Incomes 2022'!$I$38:$K$41,3,FALSE),IF(AND(_xlfn.DAYS(J42,G42)&gt;364,Q42&gt;1,AW42&lt;1),VLOOKUP(E42,'Composite Rents &amp; Incomes 2022'!$I$38:$J$41,3,FALSE),IF(AND(_xlfn.DAYS(J42,G42)&lt;365,Q42&gt;1,AW42&gt;0,AX42&lt;=-1),VLOOKUP(E42,'Composite Rents &amp; Incomes 2023'!$I$38:$J$41,2,FALSE),IF(AND(_xlfn.DAYS(J42,G42)&lt;365,Q42&lt;2,AW42&gt;0,AX42&lt;=-1),VLOOKUP(E42,'Composite Rents &amp; Incomes 2023'!$I$28:$J$32,2,FALSE),IF(AND(_xlfn.DAYS(J42,G42)&gt;364,Q42&gt;1,AW42&gt;0,AX42&lt;=-1),VLOOKUP(E42,'Composite Rents &amp; Incomes 2023'!$I$38:$K$41,3,FALSE),IF(AND(_xlfn.DAYS(J42,G42)&gt;364,Q42&lt;2,AW42&lt;1,AX42&lt;=-1),VLOOKUP(E42,'Composite Rents &amp; Incomes 2023'!$I$28:$K$32,3,FALSE),IF(AND(_xlfn.DAYS(J42,G42)&lt;365,Q42&gt;1,AX42&gt;-1),VLOOKUP(E42,'Composite Rents &amp; Incomes 2024'!$I$38:$J$41,2,FALSE),IF(AND(_xlfn.DAYS(J42,G42)&lt;365,Q42&lt;2,AX42&gt;-1),VLOOKUP(E42,'Composite Rents &amp; Incomes 2024'!$I$28:$J$32,2,FALSE),IF(AND(_xlfn.DAYS(J42,G42)&gt;364,Q42&gt;1,AX42&gt;-1),VLOOKUP(E42,'Composite Rents &amp; Incomes 2024'!$I$38:$K$41,3,FALSE),IF(AND(_xlfn.DAYS(J42,G42)&gt;364,Q42&lt;2,AX42&gt;-1),VLOOKUP(E42,'Composite Rents &amp; Incomes 2024'!$I$28:$K$32,3,FALSE),"")))))))))))))</f>
        <v/>
      </c>
      <c r="U42" s="79"/>
      <c r="V42" s="69" t="str">
        <f t="shared" si="4"/>
        <v/>
      </c>
      <c r="W42" s="79"/>
      <c r="X42" s="69" t="str">
        <f t="shared" si="5"/>
        <v/>
      </c>
      <c r="Y42" s="79"/>
      <c r="Z42" s="79"/>
      <c r="AA42" s="79"/>
      <c r="AB42" s="79"/>
      <c r="AC42" s="69" t="str">
        <f t="shared" si="6"/>
        <v/>
      </c>
      <c r="AD42" s="79"/>
      <c r="AE42" s="79"/>
      <c r="AF42" s="79"/>
      <c r="AG42" s="79"/>
      <c r="AH42" s="79"/>
      <c r="AI42" s="80"/>
      <c r="AJ42" s="120" t="str">
        <f>IF(Q42="","",ROUND(IF(AND(Q42&gt;1,AW42&lt;1),VLOOKUP(Q42,'Composite Rents &amp; Incomes 2022'!$B$38:$C$40,2,FALSE),IF(AND(Q42&lt;2,AW42&lt;1),VLOOKUP(Q42,'Composite Rents &amp; Incomes 2022'!$B$28:$C$30,2,FALSE),IF(AND(Q42&gt;1,AW42&gt;0,AX42&lt;=-1),VLOOKUP(Q42,'Composite Rents &amp; Incomes 2023'!$B$38:$C$40,2,FALSE),IF(AND(Q42&lt;2,AW42&gt;0,AX42&lt;=-1),VLOOKUP(Q42,'Composite Rents &amp; Incomes 2023'!$B$28:$C$30,2,FALSE),IF(AND(Q42&gt;1,AX42&gt;-1),VLOOKUP(Q42,'Composite Rents &amp; Incomes 2024'!$B$38:$C$40,2,FALSE),IF(AND(Q42&lt;2,AX42&gt;-1),VLOOKUP(Q42,'Composite Rents &amp; Incomes 2024'!$B$28:$C$30,2,FALSE),"")))))),0))</f>
        <v/>
      </c>
      <c r="AK42" s="120" t="str">
        <f t="shared" si="13"/>
        <v/>
      </c>
      <c r="AL42" s="121"/>
      <c r="AM42" s="57" t="str">
        <f t="shared" si="7"/>
        <v/>
      </c>
      <c r="AN42" s="57" t="str">
        <f t="shared" si="8"/>
        <v/>
      </c>
      <c r="AO42" s="70">
        <f t="shared" si="9"/>
        <v>1</v>
      </c>
      <c r="AW42" s="58">
        <f t="shared" si="1"/>
        <v>-45086</v>
      </c>
      <c r="AX42" s="70">
        <f t="shared" si="10"/>
        <v>-45443</v>
      </c>
      <c r="AY42" s="98" t="str">
        <f t="shared" si="11"/>
        <v/>
      </c>
    </row>
    <row r="43" spans="1:51" x14ac:dyDescent="0.35">
      <c r="A43" s="71"/>
      <c r="B43" s="71"/>
      <c r="C43" s="72"/>
      <c r="D43" s="72"/>
      <c r="E43" s="78"/>
      <c r="F43" s="78"/>
      <c r="G43" s="82"/>
      <c r="H43" s="82"/>
      <c r="I43" s="94"/>
      <c r="J43" s="74"/>
      <c r="K43" s="74"/>
      <c r="L43" s="82"/>
      <c r="M43" s="78"/>
      <c r="N43" s="75" t="str">
        <f t="shared" si="2"/>
        <v/>
      </c>
      <c r="O43" s="76" t="str">
        <f t="shared" si="3"/>
        <v/>
      </c>
      <c r="P43" s="77"/>
      <c r="Q43" s="78"/>
      <c r="R43" s="78"/>
      <c r="S43" s="76" t="str">
        <f t="shared" si="0"/>
        <v/>
      </c>
      <c r="T43" s="113" t="str">
        <f>IF(Q43="","",IF(AND(_xlfn.DAYS(J43,G43)&lt;365,Q43&gt;1,AW43&lt;1),VLOOKUP(E43,'Composite Rents &amp; Incomes 2022'!$I$38:$J$41,2,FALSE),IF(AND(_xlfn.DAYS(J43,G43)&lt;365,Q43&lt;2,AW43&lt;1),VLOOKUP(E43,'Composite Rents &amp; Incomes 2022'!$I$28:$J$32,2,FALSE),IF(AND(_xlfn.DAYS(J43,G43)&gt;364,Q43&gt;1,AW43&lt;1),VLOOKUP(E43,'Composite Rents &amp; Incomes 2022'!$I$38:$K$41,3,FALSE),IF(AND(_xlfn.DAYS(J43,G43)&gt;364,Q43&gt;1,AW43&lt;1),VLOOKUP(E43,'Composite Rents &amp; Incomes 2022'!$I$38:$J$41,3,FALSE),IF(AND(_xlfn.DAYS(J43,G43)&lt;365,Q43&gt;1,AW43&gt;0,AX43&lt;=-1),VLOOKUP(E43,'Composite Rents &amp; Incomes 2023'!$I$38:$J$41,2,FALSE),IF(AND(_xlfn.DAYS(J43,G43)&lt;365,Q43&lt;2,AW43&gt;0,AX43&lt;=-1),VLOOKUP(E43,'Composite Rents &amp; Incomes 2023'!$I$28:$J$32,2,FALSE),IF(AND(_xlfn.DAYS(J43,G43)&gt;364,Q43&gt;1,AW43&gt;0,AX43&lt;=-1),VLOOKUP(E43,'Composite Rents &amp; Incomes 2023'!$I$38:$K$41,3,FALSE),IF(AND(_xlfn.DAYS(J43,G43)&gt;364,Q43&lt;2,AW43&lt;1,AX43&lt;=-1),VLOOKUP(E43,'Composite Rents &amp; Incomes 2023'!$I$28:$K$32,3,FALSE),IF(AND(_xlfn.DAYS(J43,G43)&lt;365,Q43&gt;1,AX43&gt;-1),VLOOKUP(E43,'Composite Rents &amp; Incomes 2024'!$I$38:$J$41,2,FALSE),IF(AND(_xlfn.DAYS(J43,G43)&lt;365,Q43&lt;2,AX43&gt;-1),VLOOKUP(E43,'Composite Rents &amp; Incomes 2024'!$I$28:$J$32,2,FALSE),IF(AND(_xlfn.DAYS(J43,G43)&gt;364,Q43&gt;1,AX43&gt;-1),VLOOKUP(E43,'Composite Rents &amp; Incomes 2024'!$I$38:$K$41,3,FALSE),IF(AND(_xlfn.DAYS(J43,G43)&gt;364,Q43&lt;2,AX43&gt;-1),VLOOKUP(E43,'Composite Rents &amp; Incomes 2024'!$I$28:$K$32,3,FALSE),"")))))))))))))</f>
        <v/>
      </c>
      <c r="U43" s="79"/>
      <c r="V43" s="69" t="str">
        <f t="shared" si="4"/>
        <v/>
      </c>
      <c r="W43" s="79"/>
      <c r="X43" s="69" t="str">
        <f t="shared" si="5"/>
        <v/>
      </c>
      <c r="Y43" s="79"/>
      <c r="Z43" s="79"/>
      <c r="AA43" s="79"/>
      <c r="AB43" s="79"/>
      <c r="AC43" s="69" t="str">
        <f t="shared" si="6"/>
        <v/>
      </c>
      <c r="AD43" s="79"/>
      <c r="AE43" s="79"/>
      <c r="AF43" s="79"/>
      <c r="AG43" s="79"/>
      <c r="AH43" s="79"/>
      <c r="AI43" s="80"/>
      <c r="AJ43" s="120" t="str">
        <f>IF(Q43="","",ROUND(IF(AND(Q43&gt;1,AW43&lt;1),VLOOKUP(Q43,'Composite Rents &amp; Incomes 2022'!$B$38:$C$40,2,FALSE),IF(AND(Q43&lt;2,AW43&lt;1),VLOOKUP(Q43,'Composite Rents &amp; Incomes 2022'!$B$28:$C$30,2,FALSE),IF(AND(Q43&gt;1,AW43&gt;0,AX43&lt;=-1),VLOOKUP(Q43,'Composite Rents &amp; Incomes 2023'!$B$38:$C$40,2,FALSE),IF(AND(Q43&lt;2,AW43&gt;0,AX43&lt;=-1),VLOOKUP(Q43,'Composite Rents &amp; Incomes 2023'!$B$28:$C$30,2,FALSE),IF(AND(Q43&gt;1,AX43&gt;-1),VLOOKUP(Q43,'Composite Rents &amp; Incomes 2024'!$B$38:$C$40,2,FALSE),IF(AND(Q43&lt;2,AX43&gt;-1),VLOOKUP(Q43,'Composite Rents &amp; Incomes 2024'!$B$28:$C$30,2,FALSE),"")))))),0))</f>
        <v/>
      </c>
      <c r="AK43" s="120" t="str">
        <f t="shared" si="13"/>
        <v/>
      </c>
      <c r="AL43" s="121"/>
      <c r="AM43" s="57" t="str">
        <f t="shared" si="7"/>
        <v/>
      </c>
      <c r="AN43" s="57" t="str">
        <f t="shared" si="8"/>
        <v/>
      </c>
      <c r="AO43" s="70">
        <f t="shared" si="9"/>
        <v>1</v>
      </c>
      <c r="AW43" s="58">
        <f t="shared" si="1"/>
        <v>-45086</v>
      </c>
      <c r="AX43" s="70">
        <f t="shared" si="10"/>
        <v>-45443</v>
      </c>
      <c r="AY43" s="98" t="str">
        <f t="shared" si="11"/>
        <v/>
      </c>
    </row>
    <row r="44" spans="1:51" x14ac:dyDescent="0.35">
      <c r="A44" s="71"/>
      <c r="B44" s="71"/>
      <c r="C44" s="72"/>
      <c r="D44" s="72"/>
      <c r="E44" s="78"/>
      <c r="F44" s="78"/>
      <c r="G44" s="82"/>
      <c r="H44" s="82"/>
      <c r="I44" s="94"/>
      <c r="J44" s="74"/>
      <c r="K44" s="74"/>
      <c r="L44" s="82"/>
      <c r="M44" s="78"/>
      <c r="N44" s="75" t="str">
        <f t="shared" si="2"/>
        <v/>
      </c>
      <c r="O44" s="76" t="str">
        <f t="shared" si="3"/>
        <v/>
      </c>
      <c r="P44" s="77"/>
      <c r="Q44" s="78"/>
      <c r="R44" s="78"/>
      <c r="S44" s="76" t="str">
        <f t="shared" si="0"/>
        <v/>
      </c>
      <c r="T44" s="113" t="str">
        <f>IF(Q44="","",IF(AND(_xlfn.DAYS(J44,G44)&lt;365,Q44&gt;1,AW44&lt;1),VLOOKUP(E44,'Composite Rents &amp; Incomes 2022'!$I$38:$J$41,2,FALSE),IF(AND(_xlfn.DAYS(J44,G44)&lt;365,Q44&lt;2,AW44&lt;1),VLOOKUP(E44,'Composite Rents &amp; Incomes 2022'!$I$28:$J$32,2,FALSE),IF(AND(_xlfn.DAYS(J44,G44)&gt;364,Q44&gt;1,AW44&lt;1),VLOOKUP(E44,'Composite Rents &amp; Incomes 2022'!$I$38:$K$41,3,FALSE),IF(AND(_xlfn.DAYS(J44,G44)&gt;364,Q44&gt;1,AW44&lt;1),VLOOKUP(E44,'Composite Rents &amp; Incomes 2022'!$I$38:$J$41,3,FALSE),IF(AND(_xlfn.DAYS(J44,G44)&lt;365,Q44&gt;1,AW44&gt;0,AX44&lt;=-1),VLOOKUP(E44,'Composite Rents &amp; Incomes 2023'!$I$38:$J$41,2,FALSE),IF(AND(_xlfn.DAYS(J44,G44)&lt;365,Q44&lt;2,AW44&gt;0,AX44&lt;=-1),VLOOKUP(E44,'Composite Rents &amp; Incomes 2023'!$I$28:$J$32,2,FALSE),IF(AND(_xlfn.DAYS(J44,G44)&gt;364,Q44&gt;1,AW44&gt;0,AX44&lt;=-1),VLOOKUP(E44,'Composite Rents &amp; Incomes 2023'!$I$38:$K$41,3,FALSE),IF(AND(_xlfn.DAYS(J44,G44)&gt;364,Q44&lt;2,AW44&lt;1,AX44&lt;=-1),VLOOKUP(E44,'Composite Rents &amp; Incomes 2023'!$I$28:$K$32,3,FALSE),IF(AND(_xlfn.DAYS(J44,G44)&lt;365,Q44&gt;1,AX44&gt;-1),VLOOKUP(E44,'Composite Rents &amp; Incomes 2024'!$I$38:$J$41,2,FALSE),IF(AND(_xlfn.DAYS(J44,G44)&lt;365,Q44&lt;2,AX44&gt;-1),VLOOKUP(E44,'Composite Rents &amp; Incomes 2024'!$I$28:$J$32,2,FALSE),IF(AND(_xlfn.DAYS(J44,G44)&gt;364,Q44&gt;1,AX44&gt;-1),VLOOKUP(E44,'Composite Rents &amp; Incomes 2024'!$I$38:$K$41,3,FALSE),IF(AND(_xlfn.DAYS(J44,G44)&gt;364,Q44&lt;2,AX44&gt;-1),VLOOKUP(E44,'Composite Rents &amp; Incomes 2024'!$I$28:$K$32,3,FALSE),"")))))))))))))</f>
        <v/>
      </c>
      <c r="U44" s="79"/>
      <c r="V44" s="69" t="str">
        <f t="shared" si="4"/>
        <v/>
      </c>
      <c r="W44" s="79"/>
      <c r="X44" s="69" t="str">
        <f t="shared" si="5"/>
        <v/>
      </c>
      <c r="Y44" s="79"/>
      <c r="Z44" s="79"/>
      <c r="AA44" s="79"/>
      <c r="AB44" s="79"/>
      <c r="AC44" s="69" t="str">
        <f t="shared" si="6"/>
        <v/>
      </c>
      <c r="AD44" s="79"/>
      <c r="AE44" s="79"/>
      <c r="AF44" s="79"/>
      <c r="AG44" s="79"/>
      <c r="AH44" s="79"/>
      <c r="AI44" s="80"/>
      <c r="AJ44" s="120" t="str">
        <f>IF(Q44="","",ROUND(IF(AND(Q44&gt;1,AW44&lt;1),VLOOKUP(Q44,'Composite Rents &amp; Incomes 2022'!$B$38:$C$40,2,FALSE),IF(AND(Q44&lt;2,AW44&lt;1),VLOOKUP(Q44,'Composite Rents &amp; Incomes 2022'!$B$28:$C$30,2,FALSE),IF(AND(Q44&gt;1,AW44&gt;0,AX44&lt;=-1),VLOOKUP(Q44,'Composite Rents &amp; Incomes 2023'!$B$38:$C$40,2,FALSE),IF(AND(Q44&lt;2,AW44&gt;0,AX44&lt;=-1),VLOOKUP(Q44,'Composite Rents &amp; Incomes 2023'!$B$28:$C$30,2,FALSE),IF(AND(Q44&gt;1,AX44&gt;-1),VLOOKUP(Q44,'Composite Rents &amp; Incomes 2024'!$B$38:$C$40,2,FALSE),IF(AND(Q44&lt;2,AX44&gt;-1),VLOOKUP(Q44,'Composite Rents &amp; Incomes 2024'!$B$28:$C$30,2,FALSE),"")))))),0))</f>
        <v/>
      </c>
      <c r="AK44" s="120" t="str">
        <f t="shared" si="13"/>
        <v/>
      </c>
      <c r="AL44" s="121"/>
      <c r="AM44" s="57" t="str">
        <f t="shared" si="7"/>
        <v/>
      </c>
      <c r="AN44" s="57" t="str">
        <f t="shared" si="8"/>
        <v/>
      </c>
      <c r="AO44" s="70">
        <f t="shared" si="9"/>
        <v>1</v>
      </c>
      <c r="AW44" s="58">
        <f t="shared" si="1"/>
        <v>-45086</v>
      </c>
      <c r="AX44" s="70">
        <f t="shared" si="10"/>
        <v>-45443</v>
      </c>
      <c r="AY44" s="98" t="str">
        <f t="shared" si="11"/>
        <v/>
      </c>
    </row>
    <row r="45" spans="1:51" x14ac:dyDescent="0.35">
      <c r="A45" s="71"/>
      <c r="B45" s="71"/>
      <c r="C45" s="72"/>
      <c r="D45" s="72"/>
      <c r="E45" s="78"/>
      <c r="F45" s="78"/>
      <c r="G45" s="82"/>
      <c r="H45" s="82"/>
      <c r="I45" s="94"/>
      <c r="J45" s="74"/>
      <c r="K45" s="74"/>
      <c r="L45" s="82"/>
      <c r="M45" s="78"/>
      <c r="N45" s="75" t="str">
        <f t="shared" si="2"/>
        <v/>
      </c>
      <c r="O45" s="76" t="str">
        <f t="shared" si="3"/>
        <v/>
      </c>
      <c r="P45" s="77"/>
      <c r="Q45" s="73"/>
      <c r="R45" s="73"/>
      <c r="S45" s="76" t="str">
        <f t="shared" si="0"/>
        <v/>
      </c>
      <c r="T45" s="113" t="str">
        <f>IF(Q45="","",IF(AND(_xlfn.DAYS(J45,G45)&lt;365,Q45&gt;1,AW45&lt;1),VLOOKUP(E45,'Composite Rents &amp; Incomes 2022'!$I$38:$J$41,2,FALSE),IF(AND(_xlfn.DAYS(J45,G45)&lt;365,Q45&lt;2,AW45&lt;1),VLOOKUP(E45,'Composite Rents &amp; Incomes 2022'!$I$28:$J$32,2,FALSE),IF(AND(_xlfn.DAYS(J45,G45)&gt;364,Q45&gt;1,AW45&lt;1),VLOOKUP(E45,'Composite Rents &amp; Incomes 2022'!$I$38:$K$41,3,FALSE),IF(AND(_xlfn.DAYS(J45,G45)&gt;364,Q45&gt;1,AW45&lt;1),VLOOKUP(E45,'Composite Rents &amp; Incomes 2022'!$I$38:$J$41,3,FALSE),IF(AND(_xlfn.DAYS(J45,G45)&lt;365,Q45&gt;1,AW45&gt;0,AX45&lt;=-1),VLOOKUP(E45,'Composite Rents &amp; Incomes 2023'!$I$38:$J$41,2,FALSE),IF(AND(_xlfn.DAYS(J45,G45)&lt;365,Q45&lt;2,AW45&gt;0,AX45&lt;=-1),VLOOKUP(E45,'Composite Rents &amp; Incomes 2023'!$I$28:$J$32,2,FALSE),IF(AND(_xlfn.DAYS(J45,G45)&gt;364,Q45&gt;1,AW45&gt;0,AX45&lt;=-1),VLOOKUP(E45,'Composite Rents &amp; Incomes 2023'!$I$38:$K$41,3,FALSE),IF(AND(_xlfn.DAYS(J45,G45)&gt;364,Q45&lt;2,AW45&lt;1,AX45&lt;=-1),VLOOKUP(E45,'Composite Rents &amp; Incomes 2023'!$I$28:$K$32,3,FALSE),IF(AND(_xlfn.DAYS(J45,G45)&lt;365,Q45&gt;1,AX45&gt;-1),VLOOKUP(E45,'Composite Rents &amp; Incomes 2024'!$I$38:$J$41,2,FALSE),IF(AND(_xlfn.DAYS(J45,G45)&lt;365,Q45&lt;2,AX45&gt;-1),VLOOKUP(E45,'Composite Rents &amp; Incomes 2024'!$I$28:$J$32,2,FALSE),IF(AND(_xlfn.DAYS(J45,G45)&gt;364,Q45&gt;1,AX45&gt;-1),VLOOKUP(E45,'Composite Rents &amp; Incomes 2024'!$I$38:$K$41,3,FALSE),IF(AND(_xlfn.DAYS(J45,G45)&gt;364,Q45&lt;2,AX45&gt;-1),VLOOKUP(E45,'Composite Rents &amp; Incomes 2024'!$I$28:$K$32,3,FALSE),"")))))))))))))</f>
        <v/>
      </c>
      <c r="U45" s="79"/>
      <c r="V45" s="69" t="str">
        <f t="shared" si="4"/>
        <v/>
      </c>
      <c r="W45" s="79"/>
      <c r="X45" s="69" t="str">
        <f t="shared" si="5"/>
        <v/>
      </c>
      <c r="Y45" s="79"/>
      <c r="Z45" s="79"/>
      <c r="AA45" s="79"/>
      <c r="AB45" s="79"/>
      <c r="AC45" s="69" t="str">
        <f t="shared" si="6"/>
        <v/>
      </c>
      <c r="AD45" s="79"/>
      <c r="AE45" s="79"/>
      <c r="AF45" s="79"/>
      <c r="AG45" s="79"/>
      <c r="AH45" s="79"/>
      <c r="AI45" s="80"/>
      <c r="AJ45" s="120" t="str">
        <f>IF(Q45="","",ROUND(IF(AND(Q45&gt;1,AW45&lt;1),VLOOKUP(Q45,'Composite Rents &amp; Incomes 2022'!$B$38:$C$40,2,FALSE),IF(AND(Q45&lt;2,AW45&lt;1),VLOOKUP(Q45,'Composite Rents &amp; Incomes 2022'!$B$28:$C$30,2,FALSE),IF(AND(Q45&gt;1,AW45&gt;0,AX45&lt;=-1),VLOOKUP(Q45,'Composite Rents &amp; Incomes 2023'!$B$38:$C$40,2,FALSE),IF(AND(Q45&lt;2,AW45&gt;0,AX45&lt;=-1),VLOOKUP(Q45,'Composite Rents &amp; Incomes 2023'!$B$28:$C$30,2,FALSE),IF(AND(Q45&gt;1,AX45&gt;-1),VLOOKUP(Q45,'Composite Rents &amp; Incomes 2024'!$B$38:$C$40,2,FALSE),IF(AND(Q45&lt;2,AX45&gt;-1),VLOOKUP(Q45,'Composite Rents &amp; Incomes 2024'!$B$28:$C$30,2,FALSE),"")))))),0))</f>
        <v/>
      </c>
      <c r="AK45" s="120" t="str">
        <f t="shared" si="13"/>
        <v/>
      </c>
      <c r="AL45" s="121"/>
      <c r="AM45" s="57" t="str">
        <f t="shared" si="7"/>
        <v/>
      </c>
      <c r="AN45" s="57" t="str">
        <f t="shared" si="8"/>
        <v/>
      </c>
      <c r="AO45" s="70">
        <f t="shared" si="9"/>
        <v>1</v>
      </c>
      <c r="AW45" s="58">
        <f t="shared" si="1"/>
        <v>-45086</v>
      </c>
      <c r="AX45" s="70">
        <f t="shared" si="10"/>
        <v>-45443</v>
      </c>
      <c r="AY45" s="98" t="str">
        <f t="shared" si="11"/>
        <v/>
      </c>
    </row>
    <row r="46" spans="1:51" x14ac:dyDescent="0.35">
      <c r="A46" s="71"/>
      <c r="B46" s="71"/>
      <c r="C46" s="72"/>
      <c r="D46" s="72"/>
      <c r="E46" s="78"/>
      <c r="F46" s="78"/>
      <c r="G46" s="82"/>
      <c r="H46" s="82"/>
      <c r="I46" s="94"/>
      <c r="J46" s="74"/>
      <c r="K46" s="74"/>
      <c r="L46" s="82"/>
      <c r="M46" s="78"/>
      <c r="N46" s="75" t="str">
        <f t="shared" si="2"/>
        <v/>
      </c>
      <c r="O46" s="76" t="str">
        <f t="shared" si="3"/>
        <v/>
      </c>
      <c r="P46" s="77"/>
      <c r="Q46" s="78"/>
      <c r="R46" s="78"/>
      <c r="S46" s="76" t="str">
        <f t="shared" si="0"/>
        <v/>
      </c>
      <c r="T46" s="113" t="str">
        <f>IF(Q46="","",IF(AND(_xlfn.DAYS(J46,G46)&lt;365,Q46&gt;1,AW46&lt;1),VLOOKUP(E46,'Composite Rents &amp; Incomes 2022'!$I$38:$J$41,2,FALSE),IF(AND(_xlfn.DAYS(J46,G46)&lt;365,Q46&lt;2,AW46&lt;1),VLOOKUP(E46,'Composite Rents &amp; Incomes 2022'!$I$28:$J$32,2,FALSE),IF(AND(_xlfn.DAYS(J46,G46)&gt;364,Q46&gt;1,AW46&lt;1),VLOOKUP(E46,'Composite Rents &amp; Incomes 2022'!$I$38:$K$41,3,FALSE),IF(AND(_xlfn.DAYS(J46,G46)&gt;364,Q46&gt;1,AW46&lt;1),VLOOKUP(E46,'Composite Rents &amp; Incomes 2022'!$I$38:$J$41,3,FALSE),IF(AND(_xlfn.DAYS(J46,G46)&lt;365,Q46&gt;1,AW46&gt;0,AX46&lt;=-1),VLOOKUP(E46,'Composite Rents &amp; Incomes 2023'!$I$38:$J$41,2,FALSE),IF(AND(_xlfn.DAYS(J46,G46)&lt;365,Q46&lt;2,AW46&gt;0,AX46&lt;=-1),VLOOKUP(E46,'Composite Rents &amp; Incomes 2023'!$I$28:$J$32,2,FALSE),IF(AND(_xlfn.DAYS(J46,G46)&gt;364,Q46&gt;1,AW46&gt;0,AX46&lt;=-1),VLOOKUP(E46,'Composite Rents &amp; Incomes 2023'!$I$38:$K$41,3,FALSE),IF(AND(_xlfn.DAYS(J46,G46)&gt;364,Q46&lt;2,AW46&lt;1,AX46&lt;=-1),VLOOKUP(E46,'Composite Rents &amp; Incomes 2023'!$I$28:$K$32,3,FALSE),IF(AND(_xlfn.DAYS(J46,G46)&lt;365,Q46&gt;1,AX46&gt;-1),VLOOKUP(E46,'Composite Rents &amp; Incomes 2024'!$I$38:$J$41,2,FALSE),IF(AND(_xlfn.DAYS(J46,G46)&lt;365,Q46&lt;2,AX46&gt;-1),VLOOKUP(E46,'Composite Rents &amp; Incomes 2024'!$I$28:$J$32,2,FALSE),IF(AND(_xlfn.DAYS(J46,G46)&gt;364,Q46&gt;1,AX46&gt;-1),VLOOKUP(E46,'Composite Rents &amp; Incomes 2024'!$I$38:$K$41,3,FALSE),IF(AND(_xlfn.DAYS(J46,G46)&gt;364,Q46&lt;2,AX46&gt;-1),VLOOKUP(E46,'Composite Rents &amp; Incomes 2024'!$I$28:$K$32,3,FALSE),"")))))))))))))</f>
        <v/>
      </c>
      <c r="U46" s="79"/>
      <c r="V46" s="69" t="str">
        <f t="shared" si="4"/>
        <v/>
      </c>
      <c r="W46" s="79"/>
      <c r="X46" s="69" t="str">
        <f t="shared" si="5"/>
        <v/>
      </c>
      <c r="Y46" s="79"/>
      <c r="Z46" s="79"/>
      <c r="AA46" s="79"/>
      <c r="AB46" s="79"/>
      <c r="AC46" s="69" t="str">
        <f t="shared" si="6"/>
        <v/>
      </c>
      <c r="AD46" s="79"/>
      <c r="AE46" s="79"/>
      <c r="AF46" s="79"/>
      <c r="AG46" s="79"/>
      <c r="AH46" s="79"/>
      <c r="AI46" s="80"/>
      <c r="AJ46" s="120" t="str">
        <f>IF(Q46="","",ROUND(IF(AND(Q46&gt;1,AW46&lt;1),VLOOKUP(Q46,'Composite Rents &amp; Incomes 2022'!$B$38:$C$40,2,FALSE),IF(AND(Q46&lt;2,AW46&lt;1),VLOOKUP(Q46,'Composite Rents &amp; Incomes 2022'!$B$28:$C$30,2,FALSE),IF(AND(Q46&gt;1,AW46&gt;0,AX46&lt;=-1),VLOOKUP(Q46,'Composite Rents &amp; Incomes 2023'!$B$38:$C$40,2,FALSE),IF(AND(Q46&lt;2,AW46&gt;0,AX46&lt;=-1),VLOOKUP(Q46,'Composite Rents &amp; Incomes 2023'!$B$28:$C$30,2,FALSE),IF(AND(Q46&gt;1,AX46&gt;-1),VLOOKUP(Q46,'Composite Rents &amp; Incomes 2024'!$B$38:$C$40,2,FALSE),IF(AND(Q46&lt;2,AX46&gt;-1),VLOOKUP(Q46,'Composite Rents &amp; Incomes 2024'!$B$28:$C$30,2,FALSE),"")))))),0))</f>
        <v/>
      </c>
      <c r="AK46" s="120" t="str">
        <f t="shared" si="13"/>
        <v/>
      </c>
      <c r="AL46" s="121"/>
      <c r="AM46" s="57" t="str">
        <f t="shared" si="7"/>
        <v/>
      </c>
      <c r="AN46" s="57" t="str">
        <f t="shared" si="8"/>
        <v/>
      </c>
      <c r="AO46" s="70">
        <f t="shared" si="9"/>
        <v>1</v>
      </c>
      <c r="AW46" s="58">
        <f t="shared" si="1"/>
        <v>-45086</v>
      </c>
      <c r="AX46" s="70">
        <f t="shared" si="10"/>
        <v>-45443</v>
      </c>
      <c r="AY46" s="98" t="str">
        <f t="shared" si="11"/>
        <v/>
      </c>
    </row>
    <row r="47" spans="1:51" x14ac:dyDescent="0.35">
      <c r="A47" s="71"/>
      <c r="B47" s="71"/>
      <c r="C47" s="72"/>
      <c r="D47" s="72"/>
      <c r="E47" s="78"/>
      <c r="F47" s="78"/>
      <c r="G47" s="82"/>
      <c r="H47" s="82"/>
      <c r="I47" s="94"/>
      <c r="J47" s="74"/>
      <c r="K47" s="74"/>
      <c r="L47" s="82"/>
      <c r="M47" s="78"/>
      <c r="N47" s="75" t="str">
        <f t="shared" si="2"/>
        <v/>
      </c>
      <c r="O47" s="76" t="str">
        <f t="shared" si="3"/>
        <v/>
      </c>
      <c r="P47" s="77"/>
      <c r="Q47" s="78"/>
      <c r="R47" s="78"/>
      <c r="S47" s="76" t="str">
        <f t="shared" si="0"/>
        <v/>
      </c>
      <c r="T47" s="113" t="str">
        <f>IF(Q47="","",IF(AND(_xlfn.DAYS(J47,G47)&lt;365,Q47&gt;1,AW47&lt;1),VLOOKUP(E47,'Composite Rents &amp; Incomes 2022'!$I$38:$J$41,2,FALSE),IF(AND(_xlfn.DAYS(J47,G47)&lt;365,Q47&lt;2,AW47&lt;1),VLOOKUP(E47,'Composite Rents &amp; Incomes 2022'!$I$28:$J$32,2,FALSE),IF(AND(_xlfn.DAYS(J47,G47)&gt;364,Q47&gt;1,AW47&lt;1),VLOOKUP(E47,'Composite Rents &amp; Incomes 2022'!$I$38:$K$41,3,FALSE),IF(AND(_xlfn.DAYS(J47,G47)&gt;364,Q47&gt;1,AW47&lt;1),VLOOKUP(E47,'Composite Rents &amp; Incomes 2022'!$I$38:$J$41,3,FALSE),IF(AND(_xlfn.DAYS(J47,G47)&lt;365,Q47&gt;1,AW47&gt;0,AX47&lt;=-1),VLOOKUP(E47,'Composite Rents &amp; Incomes 2023'!$I$38:$J$41,2,FALSE),IF(AND(_xlfn.DAYS(J47,G47)&lt;365,Q47&lt;2,AW47&gt;0,AX47&lt;=-1),VLOOKUP(E47,'Composite Rents &amp; Incomes 2023'!$I$28:$J$32,2,FALSE),IF(AND(_xlfn.DAYS(J47,G47)&gt;364,Q47&gt;1,AW47&gt;0,AX47&lt;=-1),VLOOKUP(E47,'Composite Rents &amp; Incomes 2023'!$I$38:$K$41,3,FALSE),IF(AND(_xlfn.DAYS(J47,G47)&gt;364,Q47&lt;2,AW47&lt;1,AX47&lt;=-1),VLOOKUP(E47,'Composite Rents &amp; Incomes 2023'!$I$28:$K$32,3,FALSE),IF(AND(_xlfn.DAYS(J47,G47)&lt;365,Q47&gt;1,AX47&gt;-1),VLOOKUP(E47,'Composite Rents &amp; Incomes 2024'!$I$38:$J$41,2,FALSE),IF(AND(_xlfn.DAYS(J47,G47)&lt;365,Q47&lt;2,AX47&gt;-1),VLOOKUP(E47,'Composite Rents &amp; Incomes 2024'!$I$28:$J$32,2,FALSE),IF(AND(_xlfn.DAYS(J47,G47)&gt;364,Q47&gt;1,AX47&gt;-1),VLOOKUP(E47,'Composite Rents &amp; Incomes 2024'!$I$38:$K$41,3,FALSE),IF(AND(_xlfn.DAYS(J47,G47)&gt;364,Q47&lt;2,AX47&gt;-1),VLOOKUP(E47,'Composite Rents &amp; Incomes 2024'!$I$28:$K$32,3,FALSE),"")))))))))))))</f>
        <v/>
      </c>
      <c r="U47" s="79"/>
      <c r="V47" s="69" t="str">
        <f t="shared" si="4"/>
        <v/>
      </c>
      <c r="W47" s="79"/>
      <c r="X47" s="69" t="str">
        <f t="shared" si="5"/>
        <v/>
      </c>
      <c r="Y47" s="79"/>
      <c r="Z47" s="79"/>
      <c r="AA47" s="79"/>
      <c r="AB47" s="79"/>
      <c r="AC47" s="69" t="str">
        <f t="shared" si="6"/>
        <v/>
      </c>
      <c r="AD47" s="79"/>
      <c r="AE47" s="79"/>
      <c r="AF47" s="79"/>
      <c r="AG47" s="79"/>
      <c r="AH47" s="79"/>
      <c r="AI47" s="80"/>
      <c r="AJ47" s="120" t="str">
        <f>IF(Q47="","",ROUND(IF(AND(Q47&gt;1,AW47&lt;1),VLOOKUP(Q47,'Composite Rents &amp; Incomes 2022'!$B$38:$C$40,2,FALSE),IF(AND(Q47&lt;2,AW47&lt;1),VLOOKUP(Q47,'Composite Rents &amp; Incomes 2022'!$B$28:$C$30,2,FALSE),IF(AND(Q47&gt;1,AW47&gt;0,AX47&lt;=-1),VLOOKUP(Q47,'Composite Rents &amp; Incomes 2023'!$B$38:$C$40,2,FALSE),IF(AND(Q47&lt;2,AW47&gt;0,AX47&lt;=-1),VLOOKUP(Q47,'Composite Rents &amp; Incomes 2023'!$B$28:$C$30,2,FALSE),IF(AND(Q47&gt;1,AX47&gt;-1),VLOOKUP(Q47,'Composite Rents &amp; Incomes 2024'!$B$38:$C$40,2,FALSE),IF(AND(Q47&lt;2,AX47&gt;-1),VLOOKUP(Q47,'Composite Rents &amp; Incomes 2024'!$B$28:$C$30,2,FALSE),"")))))),0))</f>
        <v/>
      </c>
      <c r="AK47" s="120" t="str">
        <f t="shared" si="13"/>
        <v/>
      </c>
      <c r="AL47" s="121"/>
      <c r="AM47" s="57" t="str">
        <f t="shared" si="7"/>
        <v/>
      </c>
      <c r="AN47" s="57" t="str">
        <f t="shared" si="8"/>
        <v/>
      </c>
      <c r="AO47" s="70">
        <f t="shared" si="9"/>
        <v>1</v>
      </c>
      <c r="AW47" s="58">
        <f t="shared" si="1"/>
        <v>-45086</v>
      </c>
      <c r="AX47" s="70">
        <f t="shared" si="10"/>
        <v>-45443</v>
      </c>
      <c r="AY47" s="98" t="str">
        <f t="shared" si="11"/>
        <v/>
      </c>
    </row>
    <row r="48" spans="1:51" x14ac:dyDescent="0.35">
      <c r="A48" s="71"/>
      <c r="B48" s="71"/>
      <c r="C48" s="72"/>
      <c r="D48" s="72"/>
      <c r="E48" s="78"/>
      <c r="F48" s="78"/>
      <c r="G48" s="82"/>
      <c r="H48" s="82"/>
      <c r="I48" s="94"/>
      <c r="J48" s="74"/>
      <c r="K48" s="74"/>
      <c r="L48" s="82"/>
      <c r="M48" s="78"/>
      <c r="N48" s="75" t="str">
        <f t="shared" si="2"/>
        <v/>
      </c>
      <c r="O48" s="76" t="str">
        <f t="shared" si="3"/>
        <v/>
      </c>
      <c r="P48" s="77"/>
      <c r="Q48" s="73"/>
      <c r="R48" s="73"/>
      <c r="S48" s="76" t="str">
        <f t="shared" si="0"/>
        <v/>
      </c>
      <c r="T48" s="113" t="str">
        <f>IF(Q48="","",IF(AND(_xlfn.DAYS(J48,G48)&lt;365,Q48&gt;1,AW48&lt;1),VLOOKUP(E48,'Composite Rents &amp; Incomes 2022'!$I$38:$J$41,2,FALSE),IF(AND(_xlfn.DAYS(J48,G48)&lt;365,Q48&lt;2,AW48&lt;1),VLOOKUP(E48,'Composite Rents &amp; Incomes 2022'!$I$28:$J$32,2,FALSE),IF(AND(_xlfn.DAYS(J48,G48)&gt;364,Q48&gt;1,AW48&lt;1),VLOOKUP(E48,'Composite Rents &amp; Incomes 2022'!$I$38:$K$41,3,FALSE),IF(AND(_xlfn.DAYS(J48,G48)&gt;364,Q48&gt;1,AW48&lt;1),VLOOKUP(E48,'Composite Rents &amp; Incomes 2022'!$I$38:$J$41,3,FALSE),IF(AND(_xlfn.DAYS(J48,G48)&lt;365,Q48&gt;1,AW48&gt;0,AX48&lt;=-1),VLOOKUP(E48,'Composite Rents &amp; Incomes 2023'!$I$38:$J$41,2,FALSE),IF(AND(_xlfn.DAYS(J48,G48)&lt;365,Q48&lt;2,AW48&gt;0,AX48&lt;=-1),VLOOKUP(E48,'Composite Rents &amp; Incomes 2023'!$I$28:$J$32,2,FALSE),IF(AND(_xlfn.DAYS(J48,G48)&gt;364,Q48&gt;1,AW48&gt;0,AX48&lt;=-1),VLOOKUP(E48,'Composite Rents &amp; Incomes 2023'!$I$38:$K$41,3,FALSE),IF(AND(_xlfn.DAYS(J48,G48)&gt;364,Q48&lt;2,AW48&lt;1,AX48&lt;=-1),VLOOKUP(E48,'Composite Rents &amp; Incomes 2023'!$I$28:$K$32,3,FALSE),IF(AND(_xlfn.DAYS(J48,G48)&lt;365,Q48&gt;1,AX48&gt;-1),VLOOKUP(E48,'Composite Rents &amp; Incomes 2024'!$I$38:$J$41,2,FALSE),IF(AND(_xlfn.DAYS(J48,G48)&lt;365,Q48&lt;2,AX48&gt;-1),VLOOKUP(E48,'Composite Rents &amp; Incomes 2024'!$I$28:$J$32,2,FALSE),IF(AND(_xlfn.DAYS(J48,G48)&gt;364,Q48&gt;1,AX48&gt;-1),VLOOKUP(E48,'Composite Rents &amp; Incomes 2024'!$I$38:$K$41,3,FALSE),IF(AND(_xlfn.DAYS(J48,G48)&gt;364,Q48&lt;2,AX48&gt;-1),VLOOKUP(E48,'Composite Rents &amp; Incomes 2024'!$I$28:$K$32,3,FALSE),"")))))))))))))</f>
        <v/>
      </c>
      <c r="U48" s="79"/>
      <c r="V48" s="69" t="str">
        <f t="shared" si="4"/>
        <v/>
      </c>
      <c r="W48" s="79"/>
      <c r="X48" s="69" t="str">
        <f t="shared" si="5"/>
        <v/>
      </c>
      <c r="Y48" s="79"/>
      <c r="Z48" s="79"/>
      <c r="AA48" s="79"/>
      <c r="AB48" s="79"/>
      <c r="AC48" s="69" t="str">
        <f t="shared" si="6"/>
        <v/>
      </c>
      <c r="AD48" s="79"/>
      <c r="AE48" s="79"/>
      <c r="AF48" s="79"/>
      <c r="AG48" s="79"/>
      <c r="AH48" s="79"/>
      <c r="AI48" s="80"/>
      <c r="AJ48" s="120" t="str">
        <f>IF(Q48="","",ROUND(IF(AND(Q48&gt;1,AW48&lt;1),VLOOKUP(Q48,'Composite Rents &amp; Incomes 2022'!$B$38:$C$40,2,FALSE),IF(AND(Q48&lt;2,AW48&lt;1),VLOOKUP(Q48,'Composite Rents &amp; Incomes 2022'!$B$28:$C$30,2,FALSE),IF(AND(Q48&gt;1,AW48&gt;0,AX48&lt;=-1),VLOOKUP(Q48,'Composite Rents &amp; Incomes 2023'!$B$38:$C$40,2,FALSE),IF(AND(Q48&lt;2,AW48&gt;0,AX48&lt;=-1),VLOOKUP(Q48,'Composite Rents &amp; Incomes 2023'!$B$28:$C$30,2,FALSE),IF(AND(Q48&gt;1,AX48&gt;-1),VLOOKUP(Q48,'Composite Rents &amp; Incomes 2024'!$B$38:$C$40,2,FALSE),IF(AND(Q48&lt;2,AX48&gt;-1),VLOOKUP(Q48,'Composite Rents &amp; Incomes 2024'!$B$28:$C$30,2,FALSE),"")))))),0))</f>
        <v/>
      </c>
      <c r="AK48" s="120" t="str">
        <f t="shared" si="13"/>
        <v/>
      </c>
      <c r="AL48" s="121"/>
      <c r="AM48" s="57" t="str">
        <f t="shared" si="7"/>
        <v/>
      </c>
      <c r="AN48" s="57" t="str">
        <f t="shared" si="8"/>
        <v/>
      </c>
      <c r="AO48" s="70">
        <f t="shared" si="9"/>
        <v>1</v>
      </c>
      <c r="AW48" s="58">
        <f t="shared" si="1"/>
        <v>-45086</v>
      </c>
      <c r="AX48" s="70">
        <f t="shared" si="10"/>
        <v>-45443</v>
      </c>
      <c r="AY48" s="98" t="str">
        <f t="shared" si="11"/>
        <v/>
      </c>
    </row>
    <row r="49" spans="1:51" x14ac:dyDescent="0.35">
      <c r="A49" s="71"/>
      <c r="B49" s="71"/>
      <c r="C49" s="72"/>
      <c r="D49" s="72"/>
      <c r="E49" s="78"/>
      <c r="F49" s="78"/>
      <c r="G49" s="82"/>
      <c r="H49" s="82"/>
      <c r="I49" s="94"/>
      <c r="J49" s="74"/>
      <c r="K49" s="74"/>
      <c r="L49" s="82"/>
      <c r="M49" s="78"/>
      <c r="N49" s="75" t="str">
        <f t="shared" si="2"/>
        <v/>
      </c>
      <c r="O49" s="76" t="str">
        <f t="shared" si="3"/>
        <v/>
      </c>
      <c r="P49" s="77"/>
      <c r="Q49" s="73"/>
      <c r="R49" s="73"/>
      <c r="S49" s="76" t="str">
        <f t="shared" si="0"/>
        <v/>
      </c>
      <c r="T49" s="113" t="str">
        <f>IF(Q49="","",IF(AND(_xlfn.DAYS(J49,G49)&lt;365,Q49&gt;1,AW49&lt;1),VLOOKUP(E49,'Composite Rents &amp; Incomes 2022'!$I$38:$J$41,2,FALSE),IF(AND(_xlfn.DAYS(J49,G49)&lt;365,Q49&lt;2,AW49&lt;1),VLOOKUP(E49,'Composite Rents &amp; Incomes 2022'!$I$28:$J$32,2,FALSE),IF(AND(_xlfn.DAYS(J49,G49)&gt;364,Q49&gt;1,AW49&lt;1),VLOOKUP(E49,'Composite Rents &amp; Incomes 2022'!$I$38:$K$41,3,FALSE),IF(AND(_xlfn.DAYS(J49,G49)&gt;364,Q49&gt;1,AW49&lt;1),VLOOKUP(E49,'Composite Rents &amp; Incomes 2022'!$I$38:$J$41,3,FALSE),IF(AND(_xlfn.DAYS(J49,G49)&lt;365,Q49&gt;1,AW49&gt;0,AX49&lt;=-1),VLOOKUP(E49,'Composite Rents &amp; Incomes 2023'!$I$38:$J$41,2,FALSE),IF(AND(_xlfn.DAYS(J49,G49)&lt;365,Q49&lt;2,AW49&gt;0,AX49&lt;=-1),VLOOKUP(E49,'Composite Rents &amp; Incomes 2023'!$I$28:$J$32,2,FALSE),IF(AND(_xlfn.DAYS(J49,G49)&gt;364,Q49&gt;1,AW49&gt;0,AX49&lt;=-1),VLOOKUP(E49,'Composite Rents &amp; Incomes 2023'!$I$38:$K$41,3,FALSE),IF(AND(_xlfn.DAYS(J49,G49)&gt;364,Q49&lt;2,AW49&lt;1,AX49&lt;=-1),VLOOKUP(E49,'Composite Rents &amp; Incomes 2023'!$I$28:$K$32,3,FALSE),IF(AND(_xlfn.DAYS(J49,G49)&lt;365,Q49&gt;1,AX49&gt;-1),VLOOKUP(E49,'Composite Rents &amp; Incomes 2024'!$I$38:$J$41,2,FALSE),IF(AND(_xlfn.DAYS(J49,G49)&lt;365,Q49&lt;2,AX49&gt;-1),VLOOKUP(E49,'Composite Rents &amp; Incomes 2024'!$I$28:$J$32,2,FALSE),IF(AND(_xlfn.DAYS(J49,G49)&gt;364,Q49&gt;1,AX49&gt;-1),VLOOKUP(E49,'Composite Rents &amp; Incomes 2024'!$I$38:$K$41,3,FALSE),IF(AND(_xlfn.DAYS(J49,G49)&gt;364,Q49&lt;2,AX49&gt;-1),VLOOKUP(E49,'Composite Rents &amp; Incomes 2024'!$I$28:$K$32,3,FALSE),"")))))))))))))</f>
        <v/>
      </c>
      <c r="U49" s="79"/>
      <c r="V49" s="69" t="str">
        <f t="shared" si="4"/>
        <v/>
      </c>
      <c r="W49" s="79"/>
      <c r="X49" s="69" t="str">
        <f t="shared" si="5"/>
        <v/>
      </c>
      <c r="Y49" s="79"/>
      <c r="Z49" s="79"/>
      <c r="AA49" s="79"/>
      <c r="AB49" s="79"/>
      <c r="AC49" s="69" t="str">
        <f t="shared" si="6"/>
        <v/>
      </c>
      <c r="AD49" s="79"/>
      <c r="AE49" s="79"/>
      <c r="AF49" s="79"/>
      <c r="AG49" s="79"/>
      <c r="AH49" s="79"/>
      <c r="AI49" s="80"/>
      <c r="AJ49" s="120" t="str">
        <f>IF(Q49="","",ROUND(IF(AND(Q49&gt;1,AW49&lt;1),VLOOKUP(Q49,'Composite Rents &amp; Incomes 2022'!$B$38:$C$40,2,FALSE),IF(AND(Q49&lt;2,AW49&lt;1),VLOOKUP(Q49,'Composite Rents &amp; Incomes 2022'!$B$28:$C$30,2,FALSE),IF(AND(Q49&gt;1,AW49&gt;0,AX49&lt;=-1),VLOOKUP(Q49,'Composite Rents &amp; Incomes 2023'!$B$38:$C$40,2,FALSE),IF(AND(Q49&lt;2,AW49&gt;0,AX49&lt;=-1),VLOOKUP(Q49,'Composite Rents &amp; Incomes 2023'!$B$28:$C$30,2,FALSE),IF(AND(Q49&gt;1,AX49&gt;-1),VLOOKUP(Q49,'Composite Rents &amp; Incomes 2024'!$B$38:$C$40,2,FALSE),IF(AND(Q49&lt;2,AX49&gt;-1),VLOOKUP(Q49,'Composite Rents &amp; Incomes 2024'!$B$28:$C$30,2,FALSE),"")))))),0))</f>
        <v/>
      </c>
      <c r="AK49" s="120" t="str">
        <f t="shared" si="13"/>
        <v/>
      </c>
      <c r="AL49" s="121"/>
      <c r="AM49" s="57" t="str">
        <f t="shared" si="7"/>
        <v/>
      </c>
      <c r="AN49" s="57" t="str">
        <f t="shared" si="8"/>
        <v/>
      </c>
      <c r="AO49" s="70">
        <f t="shared" si="9"/>
        <v>1</v>
      </c>
      <c r="AW49" s="58">
        <f t="shared" si="1"/>
        <v>-45086</v>
      </c>
      <c r="AX49" s="70">
        <f t="shared" si="10"/>
        <v>-45443</v>
      </c>
      <c r="AY49" s="98" t="str">
        <f t="shared" si="11"/>
        <v/>
      </c>
    </row>
    <row r="50" spans="1:51" x14ac:dyDescent="0.35">
      <c r="A50" s="71"/>
      <c r="B50" s="71"/>
      <c r="C50" s="72"/>
      <c r="D50" s="72"/>
      <c r="E50" s="78"/>
      <c r="F50" s="78"/>
      <c r="G50" s="82"/>
      <c r="H50" s="82"/>
      <c r="I50" s="94"/>
      <c r="J50" s="74"/>
      <c r="K50" s="74"/>
      <c r="L50" s="82"/>
      <c r="M50" s="78"/>
      <c r="N50" s="75" t="str">
        <f t="shared" si="2"/>
        <v/>
      </c>
      <c r="O50" s="76" t="str">
        <f t="shared" si="3"/>
        <v/>
      </c>
      <c r="P50" s="77"/>
      <c r="Q50" s="73"/>
      <c r="R50" s="73"/>
      <c r="S50" s="76" t="str">
        <f t="shared" si="0"/>
        <v/>
      </c>
      <c r="T50" s="113" t="str">
        <f>IF(Q50="","",IF(AND(_xlfn.DAYS(J50,G50)&lt;365,Q50&gt;1,AW50&lt;1),VLOOKUP(E50,'Composite Rents &amp; Incomes 2022'!$I$38:$J$41,2,FALSE),IF(AND(_xlfn.DAYS(J50,G50)&lt;365,Q50&lt;2,AW50&lt;1),VLOOKUP(E50,'Composite Rents &amp; Incomes 2022'!$I$28:$J$32,2,FALSE),IF(AND(_xlfn.DAYS(J50,G50)&gt;364,Q50&gt;1,AW50&lt;1),VLOOKUP(E50,'Composite Rents &amp; Incomes 2022'!$I$38:$K$41,3,FALSE),IF(AND(_xlfn.DAYS(J50,G50)&gt;364,Q50&gt;1,AW50&lt;1),VLOOKUP(E50,'Composite Rents &amp; Incomes 2022'!$I$38:$J$41,3,FALSE),IF(AND(_xlfn.DAYS(J50,G50)&lt;365,Q50&gt;1,AW50&gt;0,AX50&lt;=-1),VLOOKUP(E50,'Composite Rents &amp; Incomes 2023'!$I$38:$J$41,2,FALSE),IF(AND(_xlfn.DAYS(J50,G50)&lt;365,Q50&lt;2,AW50&gt;0,AX50&lt;=-1),VLOOKUP(E50,'Composite Rents &amp; Incomes 2023'!$I$28:$J$32,2,FALSE),IF(AND(_xlfn.DAYS(J50,G50)&gt;364,Q50&gt;1,AW50&gt;0,AX50&lt;=-1),VLOOKUP(E50,'Composite Rents &amp; Incomes 2023'!$I$38:$K$41,3,FALSE),IF(AND(_xlfn.DAYS(J50,G50)&gt;364,Q50&lt;2,AW50&lt;1,AX50&lt;=-1),VLOOKUP(E50,'Composite Rents &amp; Incomes 2023'!$I$28:$K$32,3,FALSE),IF(AND(_xlfn.DAYS(J50,G50)&lt;365,Q50&gt;1,AX50&gt;-1),VLOOKUP(E50,'Composite Rents &amp; Incomes 2024'!$I$38:$J$41,2,FALSE),IF(AND(_xlfn.DAYS(J50,G50)&lt;365,Q50&lt;2,AX50&gt;-1),VLOOKUP(E50,'Composite Rents &amp; Incomes 2024'!$I$28:$J$32,2,FALSE),IF(AND(_xlfn.DAYS(J50,G50)&gt;364,Q50&gt;1,AX50&gt;-1),VLOOKUP(E50,'Composite Rents &amp; Incomes 2024'!$I$38:$K$41,3,FALSE),IF(AND(_xlfn.DAYS(J50,G50)&gt;364,Q50&lt;2,AX50&gt;-1),VLOOKUP(E50,'Composite Rents &amp; Incomes 2024'!$I$28:$K$32,3,FALSE),"")))))))))))))</f>
        <v/>
      </c>
      <c r="U50" s="79"/>
      <c r="V50" s="69" t="str">
        <f t="shared" si="4"/>
        <v/>
      </c>
      <c r="W50" s="79"/>
      <c r="X50" s="69" t="str">
        <f t="shared" si="5"/>
        <v/>
      </c>
      <c r="Y50" s="79"/>
      <c r="Z50" s="79"/>
      <c r="AA50" s="79"/>
      <c r="AB50" s="79"/>
      <c r="AC50" s="69" t="str">
        <f t="shared" si="6"/>
        <v/>
      </c>
      <c r="AD50" s="79"/>
      <c r="AE50" s="79"/>
      <c r="AF50" s="79"/>
      <c r="AG50" s="79"/>
      <c r="AH50" s="79"/>
      <c r="AI50" s="80"/>
      <c r="AJ50" s="120" t="str">
        <f>IF(Q50="","",ROUND(IF(AND(Q50&gt;1,AW50&lt;1),VLOOKUP(Q50,'Composite Rents &amp; Incomes 2022'!$B$38:$C$40,2,FALSE),IF(AND(Q50&lt;2,AW50&lt;1),VLOOKUP(Q50,'Composite Rents &amp; Incomes 2022'!$B$28:$C$30,2,FALSE),IF(AND(Q50&gt;1,AW50&gt;0,AX50&lt;=-1),VLOOKUP(Q50,'Composite Rents &amp; Incomes 2023'!$B$38:$C$40,2,FALSE),IF(AND(Q50&lt;2,AW50&gt;0,AX50&lt;=-1),VLOOKUP(Q50,'Composite Rents &amp; Incomes 2023'!$B$28:$C$30,2,FALSE),IF(AND(Q50&gt;1,AX50&gt;-1),VLOOKUP(Q50,'Composite Rents &amp; Incomes 2024'!$B$38:$C$40,2,FALSE),IF(AND(Q50&lt;2,AX50&gt;-1),VLOOKUP(Q50,'Composite Rents &amp; Incomes 2024'!$B$28:$C$30,2,FALSE),"")))))),0))</f>
        <v/>
      </c>
      <c r="AK50" s="120" t="str">
        <f t="shared" si="13"/>
        <v/>
      </c>
      <c r="AL50" s="121"/>
      <c r="AM50" s="57" t="str">
        <f t="shared" si="7"/>
        <v/>
      </c>
      <c r="AN50" s="57" t="str">
        <f t="shared" si="8"/>
        <v/>
      </c>
      <c r="AO50" s="70">
        <f t="shared" si="9"/>
        <v>1</v>
      </c>
      <c r="AW50" s="58">
        <f t="shared" si="1"/>
        <v>-45086</v>
      </c>
      <c r="AX50" s="70">
        <f t="shared" si="10"/>
        <v>-45443</v>
      </c>
      <c r="AY50" s="98" t="str">
        <f t="shared" si="11"/>
        <v/>
      </c>
    </row>
    <row r="51" spans="1:51" x14ac:dyDescent="0.35">
      <c r="A51" s="71"/>
      <c r="B51" s="71"/>
      <c r="C51" s="72"/>
      <c r="D51" s="72"/>
      <c r="E51" s="78"/>
      <c r="F51" s="78"/>
      <c r="G51" s="82"/>
      <c r="H51" s="82"/>
      <c r="I51" s="94"/>
      <c r="J51" s="74"/>
      <c r="K51" s="74"/>
      <c r="L51" s="82"/>
      <c r="M51" s="78"/>
      <c r="N51" s="75" t="str">
        <f t="shared" si="2"/>
        <v/>
      </c>
      <c r="O51" s="76" t="str">
        <f t="shared" si="3"/>
        <v/>
      </c>
      <c r="P51" s="77"/>
      <c r="Q51" s="78"/>
      <c r="R51" s="78"/>
      <c r="S51" s="76" t="str">
        <f t="shared" si="0"/>
        <v/>
      </c>
      <c r="T51" s="113" t="str">
        <f>IF(Q51="","",IF(AND(_xlfn.DAYS(J51,G51)&lt;365,Q51&gt;1,AW51&lt;1),VLOOKUP(E51,'Composite Rents &amp; Incomes 2022'!$I$38:$J$41,2,FALSE),IF(AND(_xlfn.DAYS(J51,G51)&lt;365,Q51&lt;2,AW51&lt;1),VLOOKUP(E51,'Composite Rents &amp; Incomes 2022'!$I$28:$J$32,2,FALSE),IF(AND(_xlfn.DAYS(J51,G51)&gt;364,Q51&gt;1,AW51&lt;1),VLOOKUP(E51,'Composite Rents &amp; Incomes 2022'!$I$38:$K$41,3,FALSE),IF(AND(_xlfn.DAYS(J51,G51)&gt;364,Q51&gt;1,AW51&lt;1),VLOOKUP(E51,'Composite Rents &amp; Incomes 2022'!$I$38:$J$41,3,FALSE),IF(AND(_xlfn.DAYS(J51,G51)&lt;365,Q51&gt;1,AW51&gt;0,AX51&lt;=-1),VLOOKUP(E51,'Composite Rents &amp; Incomes 2023'!$I$38:$J$41,2,FALSE),IF(AND(_xlfn.DAYS(J51,G51)&lt;365,Q51&lt;2,AW51&gt;0,AX51&lt;=-1),VLOOKUP(E51,'Composite Rents &amp; Incomes 2023'!$I$28:$J$32,2,FALSE),IF(AND(_xlfn.DAYS(J51,G51)&gt;364,Q51&gt;1,AW51&gt;0,AX51&lt;=-1),VLOOKUP(E51,'Composite Rents &amp; Incomes 2023'!$I$38:$K$41,3,FALSE),IF(AND(_xlfn.DAYS(J51,G51)&gt;364,Q51&lt;2,AW51&lt;1,AX51&lt;=-1),VLOOKUP(E51,'Composite Rents &amp; Incomes 2023'!$I$28:$K$32,3,FALSE),IF(AND(_xlfn.DAYS(J51,G51)&lt;365,Q51&gt;1,AX51&gt;-1),VLOOKUP(E51,'Composite Rents &amp; Incomes 2024'!$I$38:$J$41,2,FALSE),IF(AND(_xlfn.DAYS(J51,G51)&lt;365,Q51&lt;2,AX51&gt;-1),VLOOKUP(E51,'Composite Rents &amp; Incomes 2024'!$I$28:$J$32,2,FALSE),IF(AND(_xlfn.DAYS(J51,G51)&gt;364,Q51&gt;1,AX51&gt;-1),VLOOKUP(E51,'Composite Rents &amp; Incomes 2024'!$I$38:$K$41,3,FALSE),IF(AND(_xlfn.DAYS(J51,G51)&gt;364,Q51&lt;2,AX51&gt;-1),VLOOKUP(E51,'Composite Rents &amp; Incomes 2024'!$I$28:$K$32,3,FALSE),"")))))))))))))</f>
        <v/>
      </c>
      <c r="U51" s="79"/>
      <c r="V51" s="69" t="str">
        <f t="shared" si="4"/>
        <v/>
      </c>
      <c r="W51" s="79"/>
      <c r="X51" s="69" t="str">
        <f t="shared" si="5"/>
        <v/>
      </c>
      <c r="Y51" s="79"/>
      <c r="Z51" s="79"/>
      <c r="AA51" s="79"/>
      <c r="AB51" s="79"/>
      <c r="AC51" s="69" t="str">
        <f t="shared" si="6"/>
        <v/>
      </c>
      <c r="AD51" s="79"/>
      <c r="AE51" s="79"/>
      <c r="AF51" s="79"/>
      <c r="AG51" s="79"/>
      <c r="AH51" s="79"/>
      <c r="AI51" s="80"/>
      <c r="AJ51" s="120" t="str">
        <f>IF(Q51="","",ROUND(IF(AND(Q51&gt;1,AW51&lt;1),VLOOKUP(Q51,'Composite Rents &amp; Incomes 2022'!$B$38:$C$40,2,FALSE),IF(AND(Q51&lt;2,AW51&lt;1),VLOOKUP(Q51,'Composite Rents &amp; Incomes 2022'!$B$28:$C$30,2,FALSE),IF(AND(Q51&gt;1,AW51&gt;0,AX51&lt;=-1),VLOOKUP(Q51,'Composite Rents &amp; Incomes 2023'!$B$38:$C$40,2,FALSE),IF(AND(Q51&lt;2,AW51&gt;0,AX51&lt;=-1),VLOOKUP(Q51,'Composite Rents &amp; Incomes 2023'!$B$28:$C$30,2,FALSE),IF(AND(Q51&gt;1,AX51&gt;-1),VLOOKUP(Q51,'Composite Rents &amp; Incomes 2024'!$B$38:$C$40,2,FALSE),IF(AND(Q51&lt;2,AX51&gt;-1),VLOOKUP(Q51,'Composite Rents &amp; Incomes 2024'!$B$28:$C$30,2,FALSE),"")))))),0))</f>
        <v/>
      </c>
      <c r="AK51" s="120" t="str">
        <f t="shared" si="13"/>
        <v/>
      </c>
      <c r="AL51" s="121"/>
      <c r="AM51" s="57" t="str">
        <f t="shared" si="7"/>
        <v/>
      </c>
      <c r="AN51" s="57" t="str">
        <f t="shared" si="8"/>
        <v/>
      </c>
      <c r="AO51" s="70">
        <f t="shared" si="9"/>
        <v>1</v>
      </c>
      <c r="AW51" s="58">
        <f t="shared" si="1"/>
        <v>-45086</v>
      </c>
      <c r="AX51" s="70">
        <f t="shared" si="10"/>
        <v>-45443</v>
      </c>
      <c r="AY51" s="98" t="str">
        <f t="shared" si="11"/>
        <v/>
      </c>
    </row>
    <row r="52" spans="1:51" x14ac:dyDescent="0.35">
      <c r="A52" s="71"/>
      <c r="B52" s="71"/>
      <c r="C52" s="72"/>
      <c r="D52" s="72"/>
      <c r="E52" s="78"/>
      <c r="F52" s="78"/>
      <c r="G52" s="82"/>
      <c r="H52" s="82"/>
      <c r="I52" s="94"/>
      <c r="J52" s="74"/>
      <c r="K52" s="74"/>
      <c r="L52" s="82"/>
      <c r="M52" s="78"/>
      <c r="N52" s="75" t="str">
        <f t="shared" si="2"/>
        <v/>
      </c>
      <c r="O52" s="76" t="str">
        <f t="shared" si="3"/>
        <v/>
      </c>
      <c r="P52" s="77"/>
      <c r="Q52" s="78"/>
      <c r="R52" s="78"/>
      <c r="S52" s="76" t="str">
        <f t="shared" si="0"/>
        <v/>
      </c>
      <c r="T52" s="113" t="str">
        <f>IF(Q52="","",IF(AND(_xlfn.DAYS(J52,G52)&lt;365,Q52&gt;1,AW52&lt;1),VLOOKUP(E52,'Composite Rents &amp; Incomes 2022'!$I$38:$J$41,2,FALSE),IF(AND(_xlfn.DAYS(J52,G52)&lt;365,Q52&lt;2,AW52&lt;1),VLOOKUP(E52,'Composite Rents &amp; Incomes 2022'!$I$28:$J$32,2,FALSE),IF(AND(_xlfn.DAYS(J52,G52)&gt;364,Q52&gt;1,AW52&lt;1),VLOOKUP(E52,'Composite Rents &amp; Incomes 2022'!$I$38:$K$41,3,FALSE),IF(AND(_xlfn.DAYS(J52,G52)&gt;364,Q52&gt;1,AW52&lt;1),VLOOKUP(E52,'Composite Rents &amp; Incomes 2022'!$I$38:$J$41,3,FALSE),IF(AND(_xlfn.DAYS(J52,G52)&lt;365,Q52&gt;1,AW52&gt;0,AX52&lt;=-1),VLOOKUP(E52,'Composite Rents &amp; Incomes 2023'!$I$38:$J$41,2,FALSE),IF(AND(_xlfn.DAYS(J52,G52)&lt;365,Q52&lt;2,AW52&gt;0,AX52&lt;=-1),VLOOKUP(E52,'Composite Rents &amp; Incomes 2023'!$I$28:$J$32,2,FALSE),IF(AND(_xlfn.DAYS(J52,G52)&gt;364,Q52&gt;1,AW52&gt;0,AX52&lt;=-1),VLOOKUP(E52,'Composite Rents &amp; Incomes 2023'!$I$38:$K$41,3,FALSE),IF(AND(_xlfn.DAYS(J52,G52)&gt;364,Q52&lt;2,AW52&lt;1,AX52&lt;=-1),VLOOKUP(E52,'Composite Rents &amp; Incomes 2023'!$I$28:$K$32,3,FALSE),IF(AND(_xlfn.DAYS(J52,G52)&lt;365,Q52&gt;1,AX52&gt;-1),VLOOKUP(E52,'Composite Rents &amp; Incomes 2024'!$I$38:$J$41,2,FALSE),IF(AND(_xlfn.DAYS(J52,G52)&lt;365,Q52&lt;2,AX52&gt;-1),VLOOKUP(E52,'Composite Rents &amp; Incomes 2024'!$I$28:$J$32,2,FALSE),IF(AND(_xlfn.DAYS(J52,G52)&gt;364,Q52&gt;1,AX52&gt;-1),VLOOKUP(E52,'Composite Rents &amp; Incomes 2024'!$I$38:$K$41,3,FALSE),IF(AND(_xlfn.DAYS(J52,G52)&gt;364,Q52&lt;2,AX52&gt;-1),VLOOKUP(E52,'Composite Rents &amp; Incomes 2024'!$I$28:$K$32,3,FALSE),"")))))))))))))</f>
        <v/>
      </c>
      <c r="U52" s="79"/>
      <c r="V52" s="69" t="str">
        <f t="shared" si="4"/>
        <v/>
      </c>
      <c r="W52" s="79"/>
      <c r="X52" s="69" t="str">
        <f t="shared" si="5"/>
        <v/>
      </c>
      <c r="Y52" s="79"/>
      <c r="Z52" s="79"/>
      <c r="AA52" s="79"/>
      <c r="AB52" s="79"/>
      <c r="AC52" s="69" t="str">
        <f t="shared" si="6"/>
        <v/>
      </c>
      <c r="AD52" s="79"/>
      <c r="AE52" s="79"/>
      <c r="AF52" s="79"/>
      <c r="AG52" s="79"/>
      <c r="AH52" s="79"/>
      <c r="AI52" s="80"/>
      <c r="AJ52" s="120" t="str">
        <f>IF(Q52="","",ROUND(IF(AND(Q52&gt;1,AW52&lt;1),VLOOKUP(Q52,'Composite Rents &amp; Incomes 2022'!$B$38:$C$40,2,FALSE),IF(AND(Q52&lt;2,AW52&lt;1),VLOOKUP(Q52,'Composite Rents &amp; Incomes 2022'!$B$28:$C$30,2,FALSE),IF(AND(Q52&gt;1,AW52&gt;0,AX52&lt;=-1),VLOOKUP(Q52,'Composite Rents &amp; Incomes 2023'!$B$38:$C$40,2,FALSE),IF(AND(Q52&lt;2,AW52&gt;0,AX52&lt;=-1),VLOOKUP(Q52,'Composite Rents &amp; Incomes 2023'!$B$28:$C$30,2,FALSE),IF(AND(Q52&gt;1,AX52&gt;-1),VLOOKUP(Q52,'Composite Rents &amp; Incomes 2024'!$B$38:$C$40,2,FALSE),IF(AND(Q52&lt;2,AX52&gt;-1),VLOOKUP(Q52,'Composite Rents &amp; Incomes 2024'!$B$28:$C$30,2,FALSE),"")))))),0))</f>
        <v/>
      </c>
      <c r="AK52" s="120" t="str">
        <f t="shared" si="13"/>
        <v/>
      </c>
      <c r="AL52" s="121"/>
      <c r="AM52" s="57" t="str">
        <f t="shared" si="7"/>
        <v/>
      </c>
      <c r="AN52" s="57" t="str">
        <f t="shared" si="8"/>
        <v/>
      </c>
      <c r="AO52" s="70">
        <f t="shared" si="9"/>
        <v>1</v>
      </c>
      <c r="AW52" s="58">
        <f t="shared" si="1"/>
        <v>-45086</v>
      </c>
      <c r="AX52" s="70">
        <f t="shared" si="10"/>
        <v>-45443</v>
      </c>
      <c r="AY52" s="98" t="str">
        <f t="shared" si="11"/>
        <v/>
      </c>
    </row>
    <row r="53" spans="1:51" x14ac:dyDescent="0.35">
      <c r="A53" s="71"/>
      <c r="B53" s="71"/>
      <c r="C53" s="72"/>
      <c r="D53" s="72"/>
      <c r="E53" s="78"/>
      <c r="F53" s="78"/>
      <c r="G53" s="82"/>
      <c r="H53" s="82"/>
      <c r="I53" s="94"/>
      <c r="J53" s="74"/>
      <c r="K53" s="74"/>
      <c r="L53" s="82"/>
      <c r="M53" s="78"/>
      <c r="N53" s="75" t="str">
        <f t="shared" si="2"/>
        <v/>
      </c>
      <c r="O53" s="76" t="str">
        <f t="shared" si="3"/>
        <v/>
      </c>
      <c r="P53" s="77"/>
      <c r="Q53" s="78"/>
      <c r="R53" s="78"/>
      <c r="S53" s="76" t="str">
        <f t="shared" si="0"/>
        <v/>
      </c>
      <c r="T53" s="113" t="str">
        <f>IF(Q53="","",IF(AND(_xlfn.DAYS(J53,G53)&lt;365,Q53&gt;1,AW53&lt;1),VLOOKUP(E53,'Composite Rents &amp; Incomes 2022'!$I$38:$J$41,2,FALSE),IF(AND(_xlfn.DAYS(J53,G53)&lt;365,Q53&lt;2,AW53&lt;1),VLOOKUP(E53,'Composite Rents &amp; Incomes 2022'!$I$28:$J$32,2,FALSE),IF(AND(_xlfn.DAYS(J53,G53)&gt;364,Q53&gt;1,AW53&lt;1),VLOOKUP(E53,'Composite Rents &amp; Incomes 2022'!$I$38:$K$41,3,FALSE),IF(AND(_xlfn.DAYS(J53,G53)&gt;364,Q53&gt;1,AW53&lt;1),VLOOKUP(E53,'Composite Rents &amp; Incomes 2022'!$I$38:$J$41,3,FALSE),IF(AND(_xlfn.DAYS(J53,G53)&lt;365,Q53&gt;1,AW53&gt;0,AX53&lt;=-1),VLOOKUP(E53,'Composite Rents &amp; Incomes 2023'!$I$38:$J$41,2,FALSE),IF(AND(_xlfn.DAYS(J53,G53)&lt;365,Q53&lt;2,AW53&gt;0,AX53&lt;=-1),VLOOKUP(E53,'Composite Rents &amp; Incomes 2023'!$I$28:$J$32,2,FALSE),IF(AND(_xlfn.DAYS(J53,G53)&gt;364,Q53&gt;1,AW53&gt;0,AX53&lt;=-1),VLOOKUP(E53,'Composite Rents &amp; Incomes 2023'!$I$38:$K$41,3,FALSE),IF(AND(_xlfn.DAYS(J53,G53)&gt;364,Q53&lt;2,AW53&lt;1,AX53&lt;=-1),VLOOKUP(E53,'Composite Rents &amp; Incomes 2023'!$I$28:$K$32,3,FALSE),IF(AND(_xlfn.DAYS(J53,G53)&lt;365,Q53&gt;1,AX53&gt;-1),VLOOKUP(E53,'Composite Rents &amp; Incomes 2024'!$I$38:$J$41,2,FALSE),IF(AND(_xlfn.DAYS(J53,G53)&lt;365,Q53&lt;2,AX53&gt;-1),VLOOKUP(E53,'Composite Rents &amp; Incomes 2024'!$I$28:$J$32,2,FALSE),IF(AND(_xlfn.DAYS(J53,G53)&gt;364,Q53&gt;1,AX53&gt;-1),VLOOKUP(E53,'Composite Rents &amp; Incomes 2024'!$I$38:$K$41,3,FALSE),IF(AND(_xlfn.DAYS(J53,G53)&gt;364,Q53&lt;2,AX53&gt;-1),VLOOKUP(E53,'Composite Rents &amp; Incomes 2024'!$I$28:$K$32,3,FALSE),"")))))))))))))</f>
        <v/>
      </c>
      <c r="U53" s="79"/>
      <c r="V53" s="69" t="str">
        <f t="shared" si="4"/>
        <v/>
      </c>
      <c r="W53" s="79"/>
      <c r="X53" s="69" t="str">
        <f t="shared" si="5"/>
        <v/>
      </c>
      <c r="Y53" s="79"/>
      <c r="Z53" s="79"/>
      <c r="AA53" s="79"/>
      <c r="AB53" s="79"/>
      <c r="AC53" s="69" t="str">
        <f t="shared" si="6"/>
        <v/>
      </c>
      <c r="AD53" s="79"/>
      <c r="AE53" s="79"/>
      <c r="AF53" s="79"/>
      <c r="AG53" s="79"/>
      <c r="AH53" s="79"/>
      <c r="AI53" s="80"/>
      <c r="AJ53" s="120" t="str">
        <f>IF(Q53="","",ROUND(IF(AND(Q53&gt;1,AW53&lt;1),VLOOKUP(Q53,'Composite Rents &amp; Incomes 2022'!$B$38:$C$40,2,FALSE),IF(AND(Q53&lt;2,AW53&lt;1),VLOOKUP(Q53,'Composite Rents &amp; Incomes 2022'!$B$28:$C$30,2,FALSE),IF(AND(Q53&gt;1,AW53&gt;0,AX53&lt;=-1),VLOOKUP(Q53,'Composite Rents &amp; Incomes 2023'!$B$38:$C$40,2,FALSE),IF(AND(Q53&lt;2,AW53&gt;0,AX53&lt;=-1),VLOOKUP(Q53,'Composite Rents &amp; Incomes 2023'!$B$28:$C$30,2,FALSE),IF(AND(Q53&gt;1,AX53&gt;-1),VLOOKUP(Q53,'Composite Rents &amp; Incomes 2024'!$B$38:$C$40,2,FALSE),IF(AND(Q53&lt;2,AX53&gt;-1),VLOOKUP(Q53,'Composite Rents &amp; Incomes 2024'!$B$28:$C$30,2,FALSE),"")))))),0))</f>
        <v/>
      </c>
      <c r="AK53" s="120" t="str">
        <f t="shared" si="13"/>
        <v/>
      </c>
      <c r="AL53" s="121"/>
      <c r="AM53" s="57" t="str">
        <f t="shared" si="7"/>
        <v/>
      </c>
      <c r="AN53" s="57" t="str">
        <f t="shared" si="8"/>
        <v/>
      </c>
      <c r="AO53" s="70">
        <f t="shared" si="9"/>
        <v>1</v>
      </c>
      <c r="AW53" s="58">
        <f t="shared" si="1"/>
        <v>-45086</v>
      </c>
      <c r="AX53" s="70">
        <f t="shared" si="10"/>
        <v>-45443</v>
      </c>
      <c r="AY53" s="98" t="str">
        <f t="shared" si="11"/>
        <v/>
      </c>
    </row>
    <row r="54" spans="1:51" x14ac:dyDescent="0.35">
      <c r="A54" s="71"/>
      <c r="B54" s="71"/>
      <c r="C54" s="72"/>
      <c r="D54" s="72"/>
      <c r="E54" s="78"/>
      <c r="F54" s="78"/>
      <c r="G54" s="82"/>
      <c r="H54" s="82"/>
      <c r="I54" s="94"/>
      <c r="J54" s="74"/>
      <c r="K54" s="74"/>
      <c r="L54" s="82"/>
      <c r="M54" s="78"/>
      <c r="N54" s="75" t="str">
        <f t="shared" si="2"/>
        <v/>
      </c>
      <c r="O54" s="76" t="str">
        <f t="shared" si="3"/>
        <v/>
      </c>
      <c r="P54" s="77"/>
      <c r="Q54" s="78"/>
      <c r="R54" s="78"/>
      <c r="S54" s="76" t="str">
        <f t="shared" si="0"/>
        <v/>
      </c>
      <c r="T54" s="113" t="str">
        <f>IF(Q54="","",IF(AND(_xlfn.DAYS(J54,G54)&lt;365,Q54&gt;1,AW54&lt;1),VLOOKUP(E54,'Composite Rents &amp; Incomes 2022'!$I$38:$J$41,2,FALSE),IF(AND(_xlfn.DAYS(J54,G54)&lt;365,Q54&lt;2,AW54&lt;1),VLOOKUP(E54,'Composite Rents &amp; Incomes 2022'!$I$28:$J$32,2,FALSE),IF(AND(_xlfn.DAYS(J54,G54)&gt;364,Q54&gt;1,AW54&lt;1),VLOOKUP(E54,'Composite Rents &amp; Incomes 2022'!$I$38:$K$41,3,FALSE),IF(AND(_xlfn.DAYS(J54,G54)&gt;364,Q54&gt;1,AW54&lt;1),VLOOKUP(E54,'Composite Rents &amp; Incomes 2022'!$I$38:$J$41,3,FALSE),IF(AND(_xlfn.DAYS(J54,G54)&lt;365,Q54&gt;1,AW54&gt;0,AX54&lt;=-1),VLOOKUP(E54,'Composite Rents &amp; Incomes 2023'!$I$38:$J$41,2,FALSE),IF(AND(_xlfn.DAYS(J54,G54)&lt;365,Q54&lt;2,AW54&gt;0,AX54&lt;=-1),VLOOKUP(E54,'Composite Rents &amp; Incomes 2023'!$I$28:$J$32,2,FALSE),IF(AND(_xlfn.DAYS(J54,G54)&gt;364,Q54&gt;1,AW54&gt;0,AX54&lt;=-1),VLOOKUP(E54,'Composite Rents &amp; Incomes 2023'!$I$38:$K$41,3,FALSE),IF(AND(_xlfn.DAYS(J54,G54)&gt;364,Q54&lt;2,AW54&lt;1,AX54&lt;=-1),VLOOKUP(E54,'Composite Rents &amp; Incomes 2023'!$I$28:$K$32,3,FALSE),IF(AND(_xlfn.DAYS(J54,G54)&lt;365,Q54&gt;1,AX54&gt;-1),VLOOKUP(E54,'Composite Rents &amp; Incomes 2024'!$I$38:$J$41,2,FALSE),IF(AND(_xlfn.DAYS(J54,G54)&lt;365,Q54&lt;2,AX54&gt;-1),VLOOKUP(E54,'Composite Rents &amp; Incomes 2024'!$I$28:$J$32,2,FALSE),IF(AND(_xlfn.DAYS(J54,G54)&gt;364,Q54&gt;1,AX54&gt;-1),VLOOKUP(E54,'Composite Rents &amp; Incomes 2024'!$I$38:$K$41,3,FALSE),IF(AND(_xlfn.DAYS(J54,G54)&gt;364,Q54&lt;2,AX54&gt;-1),VLOOKUP(E54,'Composite Rents &amp; Incomes 2024'!$I$28:$K$32,3,FALSE),"")))))))))))))</f>
        <v/>
      </c>
      <c r="U54" s="79"/>
      <c r="V54" s="69" t="str">
        <f t="shared" si="4"/>
        <v/>
      </c>
      <c r="W54" s="79"/>
      <c r="X54" s="69" t="str">
        <f t="shared" si="5"/>
        <v/>
      </c>
      <c r="Y54" s="79"/>
      <c r="Z54" s="79"/>
      <c r="AA54" s="79"/>
      <c r="AB54" s="79"/>
      <c r="AC54" s="69" t="str">
        <f t="shared" si="6"/>
        <v/>
      </c>
      <c r="AD54" s="79"/>
      <c r="AE54" s="79"/>
      <c r="AF54" s="79"/>
      <c r="AG54" s="79"/>
      <c r="AH54" s="79"/>
      <c r="AI54" s="80"/>
      <c r="AJ54" s="120" t="str">
        <f>IF(Q54="","",ROUND(IF(AND(Q54&gt;1,AW54&lt;1),VLOOKUP(Q54,'Composite Rents &amp; Incomes 2022'!$B$38:$C$40,2,FALSE),IF(AND(Q54&lt;2,AW54&lt;1),VLOOKUP(Q54,'Composite Rents &amp; Incomes 2022'!$B$28:$C$30,2,FALSE),IF(AND(Q54&gt;1,AW54&gt;0,AX54&lt;=-1),VLOOKUP(Q54,'Composite Rents &amp; Incomes 2023'!$B$38:$C$40,2,FALSE),IF(AND(Q54&lt;2,AW54&gt;0,AX54&lt;=-1),VLOOKUP(Q54,'Composite Rents &amp; Incomes 2023'!$B$28:$C$30,2,FALSE),IF(AND(Q54&gt;1,AX54&gt;-1),VLOOKUP(Q54,'Composite Rents &amp; Incomes 2024'!$B$38:$C$40,2,FALSE),IF(AND(Q54&lt;2,AX54&gt;-1),VLOOKUP(Q54,'Composite Rents &amp; Incomes 2024'!$B$28:$C$30,2,FALSE),"")))))),0))</f>
        <v/>
      </c>
      <c r="AK54" s="120" t="str">
        <f t="shared" si="13"/>
        <v/>
      </c>
      <c r="AL54" s="121"/>
      <c r="AM54" s="57" t="str">
        <f t="shared" si="7"/>
        <v/>
      </c>
      <c r="AN54" s="57" t="str">
        <f t="shared" si="8"/>
        <v/>
      </c>
      <c r="AO54" s="70">
        <f t="shared" si="9"/>
        <v>1</v>
      </c>
      <c r="AW54" s="58">
        <f t="shared" si="1"/>
        <v>-45086</v>
      </c>
      <c r="AX54" s="70">
        <f t="shared" si="10"/>
        <v>-45443</v>
      </c>
      <c r="AY54" s="98" t="str">
        <f t="shared" si="11"/>
        <v/>
      </c>
    </row>
    <row r="55" spans="1:51" x14ac:dyDescent="0.35">
      <c r="A55" s="71"/>
      <c r="B55" s="71"/>
      <c r="C55" s="72"/>
      <c r="D55" s="72"/>
      <c r="E55" s="78"/>
      <c r="F55" s="78"/>
      <c r="G55" s="82"/>
      <c r="H55" s="82"/>
      <c r="I55" s="94"/>
      <c r="J55" s="74"/>
      <c r="K55" s="74"/>
      <c r="L55" s="82"/>
      <c r="M55" s="78"/>
      <c r="N55" s="75" t="str">
        <f t="shared" si="2"/>
        <v/>
      </c>
      <c r="O55" s="76" t="str">
        <f t="shared" si="3"/>
        <v/>
      </c>
      <c r="P55" s="77"/>
      <c r="Q55" s="73"/>
      <c r="R55" s="73"/>
      <c r="S55" s="76" t="str">
        <f t="shared" si="0"/>
        <v/>
      </c>
      <c r="T55" s="113" t="str">
        <f>IF(Q55="","",IF(AND(_xlfn.DAYS(J55,G55)&lt;365,Q55&gt;1,AW55&lt;1),VLOOKUP(E55,'Composite Rents &amp; Incomes 2022'!$I$38:$J$41,2,FALSE),IF(AND(_xlfn.DAYS(J55,G55)&lt;365,Q55&lt;2,AW55&lt;1),VLOOKUP(E55,'Composite Rents &amp; Incomes 2022'!$I$28:$J$32,2,FALSE),IF(AND(_xlfn.DAYS(J55,G55)&gt;364,Q55&gt;1,AW55&lt;1),VLOOKUP(E55,'Composite Rents &amp; Incomes 2022'!$I$38:$K$41,3,FALSE),IF(AND(_xlfn.DAYS(J55,G55)&gt;364,Q55&gt;1,AW55&lt;1),VLOOKUP(E55,'Composite Rents &amp; Incomes 2022'!$I$38:$J$41,3,FALSE),IF(AND(_xlfn.DAYS(J55,G55)&lt;365,Q55&gt;1,AW55&gt;0,AX55&lt;=-1),VLOOKUP(E55,'Composite Rents &amp; Incomes 2023'!$I$38:$J$41,2,FALSE),IF(AND(_xlfn.DAYS(J55,G55)&lt;365,Q55&lt;2,AW55&gt;0,AX55&lt;=-1),VLOOKUP(E55,'Composite Rents &amp; Incomes 2023'!$I$28:$J$32,2,FALSE),IF(AND(_xlfn.DAYS(J55,G55)&gt;364,Q55&gt;1,AW55&gt;0,AX55&lt;=-1),VLOOKUP(E55,'Composite Rents &amp; Incomes 2023'!$I$38:$K$41,3,FALSE),IF(AND(_xlfn.DAYS(J55,G55)&gt;364,Q55&lt;2,AW55&lt;1,AX55&lt;=-1),VLOOKUP(E55,'Composite Rents &amp; Incomes 2023'!$I$28:$K$32,3,FALSE),IF(AND(_xlfn.DAYS(J55,G55)&lt;365,Q55&gt;1,AX55&gt;-1),VLOOKUP(E55,'Composite Rents &amp; Incomes 2024'!$I$38:$J$41,2,FALSE),IF(AND(_xlfn.DAYS(J55,G55)&lt;365,Q55&lt;2,AX55&gt;-1),VLOOKUP(E55,'Composite Rents &amp; Incomes 2024'!$I$28:$J$32,2,FALSE),IF(AND(_xlfn.DAYS(J55,G55)&gt;364,Q55&gt;1,AX55&gt;-1),VLOOKUP(E55,'Composite Rents &amp; Incomes 2024'!$I$38:$K$41,3,FALSE),IF(AND(_xlfn.DAYS(J55,G55)&gt;364,Q55&lt;2,AX55&gt;-1),VLOOKUP(E55,'Composite Rents &amp; Incomes 2024'!$I$28:$K$32,3,FALSE),"")))))))))))))</f>
        <v/>
      </c>
      <c r="U55" s="79"/>
      <c r="V55" s="69" t="str">
        <f t="shared" si="4"/>
        <v/>
      </c>
      <c r="W55" s="79"/>
      <c r="X55" s="69" t="str">
        <f t="shared" si="5"/>
        <v/>
      </c>
      <c r="Y55" s="79"/>
      <c r="Z55" s="79"/>
      <c r="AA55" s="79"/>
      <c r="AB55" s="79"/>
      <c r="AC55" s="69" t="str">
        <f t="shared" si="6"/>
        <v/>
      </c>
      <c r="AD55" s="79"/>
      <c r="AE55" s="79"/>
      <c r="AF55" s="79"/>
      <c r="AG55" s="79"/>
      <c r="AH55" s="79"/>
      <c r="AI55" s="80"/>
      <c r="AJ55" s="120" t="str">
        <f>IF(Q55="","",ROUND(IF(AND(Q55&gt;1,AW55&lt;1),VLOOKUP(Q55,'Composite Rents &amp; Incomes 2022'!$B$38:$C$40,2,FALSE),IF(AND(Q55&lt;2,AW55&lt;1),VLOOKUP(Q55,'Composite Rents &amp; Incomes 2022'!$B$28:$C$30,2,FALSE),IF(AND(Q55&gt;1,AW55&gt;0,AX55&lt;=-1),VLOOKUP(Q55,'Composite Rents &amp; Incomes 2023'!$B$38:$C$40,2,FALSE),IF(AND(Q55&lt;2,AW55&gt;0,AX55&lt;=-1),VLOOKUP(Q55,'Composite Rents &amp; Incomes 2023'!$B$28:$C$30,2,FALSE),IF(AND(Q55&gt;1,AX55&gt;-1),VLOOKUP(Q55,'Composite Rents &amp; Incomes 2024'!$B$38:$C$40,2,FALSE),IF(AND(Q55&lt;2,AX55&gt;-1),VLOOKUP(Q55,'Composite Rents &amp; Incomes 2024'!$B$28:$C$30,2,FALSE),"")))))),0))</f>
        <v/>
      </c>
      <c r="AK55" s="120" t="str">
        <f t="shared" si="13"/>
        <v/>
      </c>
      <c r="AL55" s="121"/>
      <c r="AM55" s="57" t="str">
        <f t="shared" si="7"/>
        <v/>
      </c>
      <c r="AN55" s="57" t="str">
        <f t="shared" si="8"/>
        <v/>
      </c>
      <c r="AO55" s="70">
        <f t="shared" si="9"/>
        <v>1</v>
      </c>
      <c r="AW55" s="58">
        <f t="shared" si="1"/>
        <v>-45086</v>
      </c>
      <c r="AX55" s="70">
        <f t="shared" si="10"/>
        <v>-45443</v>
      </c>
      <c r="AY55" s="98" t="str">
        <f t="shared" si="11"/>
        <v/>
      </c>
    </row>
    <row r="56" spans="1:51" x14ac:dyDescent="0.35">
      <c r="A56" s="71"/>
      <c r="B56" s="71"/>
      <c r="C56" s="72"/>
      <c r="D56" s="72"/>
      <c r="E56" s="78"/>
      <c r="F56" s="78"/>
      <c r="G56" s="82"/>
      <c r="H56" s="82"/>
      <c r="I56" s="94"/>
      <c r="J56" s="74"/>
      <c r="K56" s="74"/>
      <c r="L56" s="82"/>
      <c r="M56" s="78"/>
      <c r="N56" s="75" t="str">
        <f t="shared" si="2"/>
        <v/>
      </c>
      <c r="O56" s="76" t="str">
        <f t="shared" si="3"/>
        <v/>
      </c>
      <c r="P56" s="77"/>
      <c r="Q56" s="78"/>
      <c r="R56" s="78"/>
      <c r="S56" s="76" t="str">
        <f t="shared" si="0"/>
        <v/>
      </c>
      <c r="T56" s="113" t="str">
        <f>IF(Q56="","",IF(AND(_xlfn.DAYS(J56,G56)&lt;365,Q56&gt;1,AW56&lt;1),VLOOKUP(E56,'Composite Rents &amp; Incomes 2022'!$I$38:$J$41,2,FALSE),IF(AND(_xlfn.DAYS(J56,G56)&lt;365,Q56&lt;2,AW56&lt;1),VLOOKUP(E56,'Composite Rents &amp; Incomes 2022'!$I$28:$J$32,2,FALSE),IF(AND(_xlfn.DAYS(J56,G56)&gt;364,Q56&gt;1,AW56&lt;1),VLOOKUP(E56,'Composite Rents &amp; Incomes 2022'!$I$38:$K$41,3,FALSE),IF(AND(_xlfn.DAYS(J56,G56)&gt;364,Q56&gt;1,AW56&lt;1),VLOOKUP(E56,'Composite Rents &amp; Incomes 2022'!$I$38:$J$41,3,FALSE),IF(AND(_xlfn.DAYS(J56,G56)&lt;365,Q56&gt;1,AW56&gt;0,AX56&lt;=-1),VLOOKUP(E56,'Composite Rents &amp; Incomes 2023'!$I$38:$J$41,2,FALSE),IF(AND(_xlfn.DAYS(J56,G56)&lt;365,Q56&lt;2,AW56&gt;0,AX56&lt;=-1),VLOOKUP(E56,'Composite Rents &amp; Incomes 2023'!$I$28:$J$32,2,FALSE),IF(AND(_xlfn.DAYS(J56,G56)&gt;364,Q56&gt;1,AW56&gt;0,AX56&lt;=-1),VLOOKUP(E56,'Composite Rents &amp; Incomes 2023'!$I$38:$K$41,3,FALSE),IF(AND(_xlfn.DAYS(J56,G56)&gt;364,Q56&lt;2,AW56&lt;1,AX56&lt;=-1),VLOOKUP(E56,'Composite Rents &amp; Incomes 2023'!$I$28:$K$32,3,FALSE),IF(AND(_xlfn.DAYS(J56,G56)&lt;365,Q56&gt;1,AX56&gt;-1),VLOOKUP(E56,'Composite Rents &amp; Incomes 2024'!$I$38:$J$41,2,FALSE),IF(AND(_xlfn.DAYS(J56,G56)&lt;365,Q56&lt;2,AX56&gt;-1),VLOOKUP(E56,'Composite Rents &amp; Incomes 2024'!$I$28:$J$32,2,FALSE),IF(AND(_xlfn.DAYS(J56,G56)&gt;364,Q56&gt;1,AX56&gt;-1),VLOOKUP(E56,'Composite Rents &amp; Incomes 2024'!$I$38:$K$41,3,FALSE),IF(AND(_xlfn.DAYS(J56,G56)&gt;364,Q56&lt;2,AX56&gt;-1),VLOOKUP(E56,'Composite Rents &amp; Incomes 2024'!$I$28:$K$32,3,FALSE),"")))))))))))))</f>
        <v/>
      </c>
      <c r="U56" s="79"/>
      <c r="V56" s="69" t="str">
        <f t="shared" si="4"/>
        <v/>
      </c>
      <c r="W56" s="79"/>
      <c r="X56" s="69" t="str">
        <f t="shared" si="5"/>
        <v/>
      </c>
      <c r="Y56" s="79"/>
      <c r="Z56" s="79"/>
      <c r="AA56" s="79"/>
      <c r="AB56" s="79"/>
      <c r="AC56" s="69" t="str">
        <f t="shared" si="6"/>
        <v/>
      </c>
      <c r="AD56" s="79"/>
      <c r="AE56" s="79"/>
      <c r="AF56" s="79"/>
      <c r="AG56" s="79"/>
      <c r="AH56" s="79"/>
      <c r="AI56" s="80"/>
      <c r="AJ56" s="120" t="str">
        <f>IF(Q56="","",ROUND(IF(AND(Q56&gt;1,AW56&lt;1),VLOOKUP(Q56,'Composite Rents &amp; Incomes 2022'!$B$38:$C$40,2,FALSE),IF(AND(Q56&lt;2,AW56&lt;1),VLOOKUP(Q56,'Composite Rents &amp; Incomes 2022'!$B$28:$C$30,2,FALSE),IF(AND(Q56&gt;1,AW56&gt;0,AX56&lt;=-1),VLOOKUP(Q56,'Composite Rents &amp; Incomes 2023'!$B$38:$C$40,2,FALSE),IF(AND(Q56&lt;2,AW56&gt;0,AX56&lt;=-1),VLOOKUP(Q56,'Composite Rents &amp; Incomes 2023'!$B$28:$C$30,2,FALSE),IF(AND(Q56&gt;1,AX56&gt;-1),VLOOKUP(Q56,'Composite Rents &amp; Incomes 2024'!$B$38:$C$40,2,FALSE),IF(AND(Q56&lt;2,AX56&gt;-1),VLOOKUP(Q56,'Composite Rents &amp; Incomes 2024'!$B$28:$C$30,2,FALSE),"")))))),0))</f>
        <v/>
      </c>
      <c r="AK56" s="120" t="str">
        <f t="shared" si="13"/>
        <v/>
      </c>
      <c r="AL56" s="121"/>
      <c r="AM56" s="57" t="str">
        <f t="shared" si="7"/>
        <v/>
      </c>
      <c r="AN56" s="57" t="str">
        <f t="shared" si="8"/>
        <v/>
      </c>
      <c r="AO56" s="70">
        <f t="shared" si="9"/>
        <v>1</v>
      </c>
      <c r="AW56" s="58">
        <f t="shared" si="1"/>
        <v>-45086</v>
      </c>
      <c r="AX56" s="70">
        <f t="shared" si="10"/>
        <v>-45443</v>
      </c>
      <c r="AY56" s="98" t="str">
        <f t="shared" si="11"/>
        <v/>
      </c>
    </row>
    <row r="57" spans="1:51" x14ac:dyDescent="0.35">
      <c r="A57" s="71"/>
      <c r="B57" s="71"/>
      <c r="C57" s="72"/>
      <c r="D57" s="72"/>
      <c r="E57" s="78"/>
      <c r="F57" s="78"/>
      <c r="G57" s="82"/>
      <c r="H57" s="82"/>
      <c r="I57" s="94"/>
      <c r="J57" s="74"/>
      <c r="K57" s="74"/>
      <c r="L57" s="82"/>
      <c r="M57" s="78"/>
      <c r="N57" s="75" t="str">
        <f t="shared" si="2"/>
        <v/>
      </c>
      <c r="O57" s="76" t="str">
        <f t="shared" si="3"/>
        <v/>
      </c>
      <c r="P57" s="77"/>
      <c r="Q57" s="78"/>
      <c r="R57" s="78"/>
      <c r="S57" s="76" t="str">
        <f t="shared" si="0"/>
        <v/>
      </c>
      <c r="T57" s="113" t="str">
        <f>IF(Q57="","",IF(AND(_xlfn.DAYS(J57,G57)&lt;365,Q57&gt;1,AW57&lt;1),VLOOKUP(E57,'Composite Rents &amp; Incomes 2022'!$I$38:$J$41,2,FALSE),IF(AND(_xlfn.DAYS(J57,G57)&lt;365,Q57&lt;2,AW57&lt;1),VLOOKUP(E57,'Composite Rents &amp; Incomes 2022'!$I$28:$J$32,2,FALSE),IF(AND(_xlfn.DAYS(J57,G57)&gt;364,Q57&gt;1,AW57&lt;1),VLOOKUP(E57,'Composite Rents &amp; Incomes 2022'!$I$38:$K$41,3,FALSE),IF(AND(_xlfn.DAYS(J57,G57)&gt;364,Q57&gt;1,AW57&lt;1),VLOOKUP(E57,'Composite Rents &amp; Incomes 2022'!$I$38:$J$41,3,FALSE),IF(AND(_xlfn.DAYS(J57,G57)&lt;365,Q57&gt;1,AW57&gt;0,AX57&lt;=-1),VLOOKUP(E57,'Composite Rents &amp; Incomes 2023'!$I$38:$J$41,2,FALSE),IF(AND(_xlfn.DAYS(J57,G57)&lt;365,Q57&lt;2,AW57&gt;0,AX57&lt;=-1),VLOOKUP(E57,'Composite Rents &amp; Incomes 2023'!$I$28:$J$32,2,FALSE),IF(AND(_xlfn.DAYS(J57,G57)&gt;364,Q57&gt;1,AW57&gt;0,AX57&lt;=-1),VLOOKUP(E57,'Composite Rents &amp; Incomes 2023'!$I$38:$K$41,3,FALSE),IF(AND(_xlfn.DAYS(J57,G57)&gt;364,Q57&lt;2,AW57&lt;1,AX57&lt;=-1),VLOOKUP(E57,'Composite Rents &amp; Incomes 2023'!$I$28:$K$32,3,FALSE),IF(AND(_xlfn.DAYS(J57,G57)&lt;365,Q57&gt;1,AX57&gt;-1),VLOOKUP(E57,'Composite Rents &amp; Incomes 2024'!$I$38:$J$41,2,FALSE),IF(AND(_xlfn.DAYS(J57,G57)&lt;365,Q57&lt;2,AX57&gt;-1),VLOOKUP(E57,'Composite Rents &amp; Incomes 2024'!$I$28:$J$32,2,FALSE),IF(AND(_xlfn.DAYS(J57,G57)&gt;364,Q57&gt;1,AX57&gt;-1),VLOOKUP(E57,'Composite Rents &amp; Incomes 2024'!$I$38:$K$41,3,FALSE),IF(AND(_xlfn.DAYS(J57,G57)&gt;364,Q57&lt;2,AX57&gt;-1),VLOOKUP(E57,'Composite Rents &amp; Incomes 2024'!$I$28:$K$32,3,FALSE),"")))))))))))))</f>
        <v/>
      </c>
      <c r="U57" s="79"/>
      <c r="V57" s="69" t="str">
        <f t="shared" si="4"/>
        <v/>
      </c>
      <c r="W57" s="79"/>
      <c r="X57" s="69" t="str">
        <f t="shared" si="5"/>
        <v/>
      </c>
      <c r="Y57" s="79"/>
      <c r="Z57" s="79"/>
      <c r="AA57" s="79"/>
      <c r="AB57" s="79"/>
      <c r="AC57" s="69" t="str">
        <f t="shared" si="6"/>
        <v/>
      </c>
      <c r="AD57" s="79"/>
      <c r="AE57" s="79"/>
      <c r="AF57" s="79"/>
      <c r="AG57" s="79"/>
      <c r="AH57" s="79"/>
      <c r="AI57" s="80"/>
      <c r="AJ57" s="120" t="str">
        <f>IF(Q57="","",ROUND(IF(AND(Q57&gt;1,AW57&lt;1),VLOOKUP(Q57,'Composite Rents &amp; Incomes 2022'!$B$38:$C$40,2,FALSE),IF(AND(Q57&lt;2,AW57&lt;1),VLOOKUP(Q57,'Composite Rents &amp; Incomes 2022'!$B$28:$C$30,2,FALSE),IF(AND(Q57&gt;1,AW57&gt;0,AX57&lt;=-1),VLOOKUP(Q57,'Composite Rents &amp; Incomes 2023'!$B$38:$C$40,2,FALSE),IF(AND(Q57&lt;2,AW57&gt;0,AX57&lt;=-1),VLOOKUP(Q57,'Composite Rents &amp; Incomes 2023'!$B$28:$C$30,2,FALSE),IF(AND(Q57&gt;1,AX57&gt;-1),VLOOKUP(Q57,'Composite Rents &amp; Incomes 2024'!$B$38:$C$40,2,FALSE),IF(AND(Q57&lt;2,AX57&gt;-1),VLOOKUP(Q57,'Composite Rents &amp; Incomes 2024'!$B$28:$C$30,2,FALSE),"")))))),0))</f>
        <v/>
      </c>
      <c r="AK57" s="120" t="str">
        <f t="shared" si="13"/>
        <v/>
      </c>
      <c r="AL57" s="121"/>
      <c r="AM57" s="57" t="str">
        <f t="shared" si="7"/>
        <v/>
      </c>
      <c r="AN57" s="57" t="str">
        <f t="shared" si="8"/>
        <v/>
      </c>
      <c r="AO57" s="70">
        <f t="shared" si="9"/>
        <v>1</v>
      </c>
      <c r="AW57" s="58">
        <f t="shared" si="1"/>
        <v>-45086</v>
      </c>
      <c r="AX57" s="70">
        <f t="shared" si="10"/>
        <v>-45443</v>
      </c>
      <c r="AY57" s="98" t="str">
        <f t="shared" si="11"/>
        <v/>
      </c>
    </row>
    <row r="58" spans="1:51" s="85" customFormat="1" x14ac:dyDescent="0.35">
      <c r="A58" s="72"/>
      <c r="B58" s="72"/>
      <c r="C58" s="72"/>
      <c r="D58" s="72"/>
      <c r="E58" s="86"/>
      <c r="F58" s="86"/>
      <c r="G58" s="87"/>
      <c r="H58" s="87"/>
      <c r="I58" s="95"/>
      <c r="J58" s="74"/>
      <c r="K58" s="74"/>
      <c r="L58" s="87"/>
      <c r="M58" s="78"/>
      <c r="N58" s="75" t="str">
        <f t="shared" si="2"/>
        <v/>
      </c>
      <c r="O58" s="76" t="str">
        <f t="shared" si="3"/>
        <v/>
      </c>
      <c r="P58" s="77"/>
      <c r="Q58" s="86"/>
      <c r="R58" s="86"/>
      <c r="S58" s="76" t="str">
        <f t="shared" si="0"/>
        <v/>
      </c>
      <c r="T58" s="113" t="str">
        <f>IF(Q58="","",IF(AND(_xlfn.DAYS(J58,G58)&lt;365,Q58&gt;1,AW58&lt;1),VLOOKUP(E58,'Composite Rents &amp; Incomes 2022'!$I$38:$J$41,2,FALSE),IF(AND(_xlfn.DAYS(J58,G58)&lt;365,Q58&lt;2,AW58&lt;1),VLOOKUP(E58,'Composite Rents &amp; Incomes 2022'!$I$28:$J$32,2,FALSE),IF(AND(_xlfn.DAYS(J58,G58)&gt;364,Q58&gt;1,AW58&lt;1),VLOOKUP(E58,'Composite Rents &amp; Incomes 2022'!$I$38:$K$41,3,FALSE),IF(AND(_xlfn.DAYS(J58,G58)&gt;364,Q58&gt;1,AW58&lt;1),VLOOKUP(E58,'Composite Rents &amp; Incomes 2022'!$I$38:$J$41,3,FALSE),IF(AND(_xlfn.DAYS(J58,G58)&lt;365,Q58&gt;1,AW58&gt;0,AX58&lt;=-1),VLOOKUP(E58,'Composite Rents &amp; Incomes 2023'!$I$38:$J$41,2,FALSE),IF(AND(_xlfn.DAYS(J58,G58)&lt;365,Q58&lt;2,AW58&gt;0,AX58&lt;=-1),VLOOKUP(E58,'Composite Rents &amp; Incomes 2023'!$I$28:$J$32,2,FALSE),IF(AND(_xlfn.DAYS(J58,G58)&gt;364,Q58&gt;1,AW58&gt;0,AX58&lt;=-1),VLOOKUP(E58,'Composite Rents &amp; Incomes 2023'!$I$38:$K$41,3,FALSE),IF(AND(_xlfn.DAYS(J58,G58)&gt;364,Q58&lt;2,AW58&lt;1,AX58&lt;=-1),VLOOKUP(E58,'Composite Rents &amp; Incomes 2023'!$I$28:$K$32,3,FALSE),IF(AND(_xlfn.DAYS(J58,G58)&lt;365,Q58&gt;1,AX58&gt;-1),VLOOKUP(E58,'Composite Rents &amp; Incomes 2024'!$I$38:$J$41,2,FALSE),IF(AND(_xlfn.DAYS(J58,G58)&lt;365,Q58&lt;2,AX58&gt;-1),VLOOKUP(E58,'Composite Rents &amp; Incomes 2024'!$I$28:$J$32,2,FALSE),IF(AND(_xlfn.DAYS(J58,G58)&gt;364,Q58&gt;1,AX58&gt;-1),VLOOKUP(E58,'Composite Rents &amp; Incomes 2024'!$I$38:$K$41,3,FALSE),IF(AND(_xlfn.DAYS(J58,G58)&gt;364,Q58&lt;2,AX58&gt;-1),VLOOKUP(E58,'Composite Rents &amp; Incomes 2024'!$I$28:$K$32,3,FALSE),"")))))))))))))</f>
        <v/>
      </c>
      <c r="U58" s="89"/>
      <c r="V58" s="69" t="str">
        <f t="shared" si="4"/>
        <v/>
      </c>
      <c r="W58" s="89"/>
      <c r="X58" s="69" t="str">
        <f t="shared" si="5"/>
        <v/>
      </c>
      <c r="Y58" s="89"/>
      <c r="Z58" s="79"/>
      <c r="AA58" s="89"/>
      <c r="AB58" s="89"/>
      <c r="AC58" s="69" t="str">
        <f t="shared" si="6"/>
        <v/>
      </c>
      <c r="AD58" s="89"/>
      <c r="AE58" s="89"/>
      <c r="AF58" s="79"/>
      <c r="AG58" s="89"/>
      <c r="AH58" s="79"/>
      <c r="AI58" s="90"/>
      <c r="AJ58" s="120" t="str">
        <f>IF(Q58="","",ROUND(IF(AND(Q58&gt;1,AW58&lt;1),VLOOKUP(Q58,'Composite Rents &amp; Incomes 2022'!$B$38:$C$40,2,FALSE),IF(AND(Q58&lt;2,AW58&lt;1),VLOOKUP(Q58,'Composite Rents &amp; Incomes 2022'!$B$28:$C$30,2,FALSE),IF(AND(Q58&gt;1,AW58&gt;0,AX58&lt;=-1),VLOOKUP(Q58,'Composite Rents &amp; Incomes 2023'!$B$38:$C$40,2,FALSE),IF(AND(Q58&lt;2,AW58&gt;0,AX58&lt;=-1),VLOOKUP(Q58,'Composite Rents &amp; Incomes 2023'!$B$28:$C$30,2,FALSE),IF(AND(Q58&gt;1,AX58&gt;-1),VLOOKUP(Q58,'Composite Rents &amp; Incomes 2024'!$B$38:$C$40,2,FALSE),IF(AND(Q58&lt;2,AX58&gt;-1),VLOOKUP(Q58,'Composite Rents &amp; Incomes 2024'!$B$28:$C$30,2,FALSE),"")))))),0))</f>
        <v/>
      </c>
      <c r="AK58" s="120" t="str">
        <f t="shared" si="13"/>
        <v/>
      </c>
      <c r="AL58" s="121"/>
      <c r="AM58" s="57" t="str">
        <f t="shared" si="7"/>
        <v/>
      </c>
      <c r="AN58" s="57" t="str">
        <f t="shared" si="8"/>
        <v/>
      </c>
      <c r="AO58" s="70">
        <f t="shared" si="9"/>
        <v>1</v>
      </c>
      <c r="AW58" s="58">
        <f t="shared" si="1"/>
        <v>-45086</v>
      </c>
      <c r="AX58" s="70">
        <f t="shared" si="10"/>
        <v>-45443</v>
      </c>
      <c r="AY58" s="98" t="str">
        <f t="shared" si="11"/>
        <v/>
      </c>
    </row>
    <row r="59" spans="1:51" x14ac:dyDescent="0.35">
      <c r="A59" s="71"/>
      <c r="B59" s="71"/>
      <c r="C59" s="72"/>
      <c r="D59" s="72"/>
      <c r="E59" s="78"/>
      <c r="F59" s="78"/>
      <c r="G59" s="82"/>
      <c r="H59" s="82"/>
      <c r="I59" s="94"/>
      <c r="J59" s="74"/>
      <c r="K59" s="74"/>
      <c r="L59" s="82"/>
      <c r="M59" s="78"/>
      <c r="N59" s="75" t="str">
        <f t="shared" si="2"/>
        <v/>
      </c>
      <c r="O59" s="76" t="str">
        <f t="shared" si="3"/>
        <v/>
      </c>
      <c r="P59" s="77"/>
      <c r="Q59" s="78"/>
      <c r="R59" s="78"/>
      <c r="S59" s="76" t="str">
        <f t="shared" si="0"/>
        <v/>
      </c>
      <c r="T59" s="113" t="str">
        <f>IF(Q59="","",IF(AND(_xlfn.DAYS(J59,G59)&lt;365,Q59&gt;1,AW59&lt;1),VLOOKUP(E59,'Composite Rents &amp; Incomes 2022'!$I$38:$J$41,2,FALSE),IF(AND(_xlfn.DAYS(J59,G59)&lt;365,Q59&lt;2,AW59&lt;1),VLOOKUP(E59,'Composite Rents &amp; Incomes 2022'!$I$28:$J$32,2,FALSE),IF(AND(_xlfn.DAYS(J59,G59)&gt;364,Q59&gt;1,AW59&lt;1),VLOOKUP(E59,'Composite Rents &amp; Incomes 2022'!$I$38:$K$41,3,FALSE),IF(AND(_xlfn.DAYS(J59,G59)&gt;364,Q59&gt;1,AW59&lt;1),VLOOKUP(E59,'Composite Rents &amp; Incomes 2022'!$I$38:$J$41,3,FALSE),IF(AND(_xlfn.DAYS(J59,G59)&lt;365,Q59&gt;1,AW59&gt;0,AX59&lt;=-1),VLOOKUP(E59,'Composite Rents &amp; Incomes 2023'!$I$38:$J$41,2,FALSE),IF(AND(_xlfn.DAYS(J59,G59)&lt;365,Q59&lt;2,AW59&gt;0,AX59&lt;=-1),VLOOKUP(E59,'Composite Rents &amp; Incomes 2023'!$I$28:$J$32,2,FALSE),IF(AND(_xlfn.DAYS(J59,G59)&gt;364,Q59&gt;1,AW59&gt;0,AX59&lt;=-1),VLOOKUP(E59,'Composite Rents &amp; Incomes 2023'!$I$38:$K$41,3,FALSE),IF(AND(_xlfn.DAYS(J59,G59)&gt;364,Q59&lt;2,AW59&lt;1,AX59&lt;=-1),VLOOKUP(E59,'Composite Rents &amp; Incomes 2023'!$I$28:$K$32,3,FALSE),IF(AND(_xlfn.DAYS(J59,G59)&lt;365,Q59&gt;1,AX59&gt;-1),VLOOKUP(E59,'Composite Rents &amp; Incomes 2024'!$I$38:$J$41,2,FALSE),IF(AND(_xlfn.DAYS(J59,G59)&lt;365,Q59&lt;2,AX59&gt;-1),VLOOKUP(E59,'Composite Rents &amp; Incomes 2024'!$I$28:$J$32,2,FALSE),IF(AND(_xlfn.DAYS(J59,G59)&gt;364,Q59&gt;1,AX59&gt;-1),VLOOKUP(E59,'Composite Rents &amp; Incomes 2024'!$I$38:$K$41,3,FALSE),IF(AND(_xlfn.DAYS(J59,G59)&gt;364,Q59&lt;2,AX59&gt;-1),VLOOKUP(E59,'Composite Rents &amp; Incomes 2024'!$I$28:$K$32,3,FALSE),"")))))))))))))</f>
        <v/>
      </c>
      <c r="U59" s="79"/>
      <c r="V59" s="69" t="str">
        <f t="shared" si="4"/>
        <v/>
      </c>
      <c r="W59" s="79"/>
      <c r="X59" s="69" t="str">
        <f t="shared" si="5"/>
        <v/>
      </c>
      <c r="Y59" s="79"/>
      <c r="Z59" s="79"/>
      <c r="AA59" s="79"/>
      <c r="AB59" s="79"/>
      <c r="AC59" s="69" t="str">
        <f t="shared" si="6"/>
        <v/>
      </c>
      <c r="AD59" s="79"/>
      <c r="AE59" s="79"/>
      <c r="AF59" s="79"/>
      <c r="AG59" s="79"/>
      <c r="AH59" s="79"/>
      <c r="AI59" s="80"/>
      <c r="AJ59" s="120" t="str">
        <f>IF(Q59="","",ROUND(IF(AND(Q59&gt;1,AW59&lt;1),VLOOKUP(Q59,'Composite Rents &amp; Incomes 2022'!$B$38:$C$40,2,FALSE),IF(AND(Q59&lt;2,AW59&lt;1),VLOOKUP(Q59,'Composite Rents &amp; Incomes 2022'!$B$28:$C$30,2,FALSE),IF(AND(Q59&gt;1,AW59&gt;0,AX59&lt;=-1),VLOOKUP(Q59,'Composite Rents &amp; Incomes 2023'!$B$38:$C$40,2,FALSE),IF(AND(Q59&lt;2,AW59&gt;0,AX59&lt;=-1),VLOOKUP(Q59,'Composite Rents &amp; Incomes 2023'!$B$28:$C$30,2,FALSE),IF(AND(Q59&gt;1,AX59&gt;-1),VLOOKUP(Q59,'Composite Rents &amp; Incomes 2024'!$B$38:$C$40,2,FALSE),IF(AND(Q59&lt;2,AX59&gt;-1),VLOOKUP(Q59,'Composite Rents &amp; Incomes 2024'!$B$28:$C$30,2,FALSE),"")))))),0))</f>
        <v/>
      </c>
      <c r="AK59" s="120" t="str">
        <f t="shared" si="13"/>
        <v/>
      </c>
      <c r="AL59" s="121"/>
      <c r="AM59" s="57" t="str">
        <f t="shared" si="7"/>
        <v/>
      </c>
      <c r="AN59" s="57" t="str">
        <f t="shared" si="8"/>
        <v/>
      </c>
      <c r="AO59" s="70">
        <f t="shared" si="9"/>
        <v>1</v>
      </c>
      <c r="AW59" s="58">
        <f t="shared" si="1"/>
        <v>-45086</v>
      </c>
      <c r="AX59" s="70">
        <f t="shared" si="10"/>
        <v>-45443</v>
      </c>
      <c r="AY59" s="98" t="str">
        <f t="shared" si="11"/>
        <v/>
      </c>
    </row>
    <row r="60" spans="1:51" s="85" customFormat="1" x14ac:dyDescent="0.35">
      <c r="A60" s="72"/>
      <c r="B60" s="72"/>
      <c r="C60" s="72"/>
      <c r="D60" s="72"/>
      <c r="E60" s="86"/>
      <c r="F60" s="86"/>
      <c r="G60" s="87"/>
      <c r="H60" s="87"/>
      <c r="I60" s="95"/>
      <c r="J60" s="74"/>
      <c r="K60" s="74"/>
      <c r="L60" s="87"/>
      <c r="M60" s="78"/>
      <c r="N60" s="75" t="str">
        <f t="shared" si="2"/>
        <v/>
      </c>
      <c r="O60" s="76" t="str">
        <f t="shared" si="3"/>
        <v/>
      </c>
      <c r="P60" s="77"/>
      <c r="Q60" s="88"/>
      <c r="R60" s="88"/>
      <c r="S60" s="76" t="str">
        <f t="shared" si="0"/>
        <v/>
      </c>
      <c r="T60" s="113" t="str">
        <f>IF(Q60="","",IF(AND(_xlfn.DAYS(J60,G60)&lt;365,Q60&gt;1,AW60&lt;1),VLOOKUP(E60,'Composite Rents &amp; Incomes 2022'!$I$38:$J$41,2,FALSE),IF(AND(_xlfn.DAYS(J60,G60)&lt;365,Q60&lt;2,AW60&lt;1),VLOOKUP(E60,'Composite Rents &amp; Incomes 2022'!$I$28:$J$32,2,FALSE),IF(AND(_xlfn.DAYS(J60,G60)&gt;364,Q60&gt;1,AW60&lt;1),VLOOKUP(E60,'Composite Rents &amp; Incomes 2022'!$I$38:$K$41,3,FALSE),IF(AND(_xlfn.DAYS(J60,G60)&gt;364,Q60&gt;1,AW60&lt;1),VLOOKUP(E60,'Composite Rents &amp; Incomes 2022'!$I$38:$J$41,3,FALSE),IF(AND(_xlfn.DAYS(J60,G60)&lt;365,Q60&gt;1,AW60&gt;0,AX60&lt;=-1),VLOOKUP(E60,'Composite Rents &amp; Incomes 2023'!$I$38:$J$41,2,FALSE),IF(AND(_xlfn.DAYS(J60,G60)&lt;365,Q60&lt;2,AW60&gt;0,AX60&lt;=-1),VLOOKUP(E60,'Composite Rents &amp; Incomes 2023'!$I$28:$J$32,2,FALSE),IF(AND(_xlfn.DAYS(J60,G60)&gt;364,Q60&gt;1,AW60&gt;0,AX60&lt;=-1),VLOOKUP(E60,'Composite Rents &amp; Incomes 2023'!$I$38:$K$41,3,FALSE),IF(AND(_xlfn.DAYS(J60,G60)&gt;364,Q60&lt;2,AW60&lt;1,AX60&lt;=-1),VLOOKUP(E60,'Composite Rents &amp; Incomes 2023'!$I$28:$K$32,3,FALSE),IF(AND(_xlfn.DAYS(J60,G60)&lt;365,Q60&gt;1,AX60&gt;-1),VLOOKUP(E60,'Composite Rents &amp; Incomes 2024'!$I$38:$J$41,2,FALSE),IF(AND(_xlfn.DAYS(J60,G60)&lt;365,Q60&lt;2,AX60&gt;-1),VLOOKUP(E60,'Composite Rents &amp; Incomes 2024'!$I$28:$J$32,2,FALSE),IF(AND(_xlfn.DAYS(J60,G60)&gt;364,Q60&gt;1,AX60&gt;-1),VLOOKUP(E60,'Composite Rents &amp; Incomes 2024'!$I$38:$K$41,3,FALSE),IF(AND(_xlfn.DAYS(J60,G60)&gt;364,Q60&lt;2,AX60&gt;-1),VLOOKUP(E60,'Composite Rents &amp; Incomes 2024'!$I$28:$K$32,3,FALSE),"")))))))))))))</f>
        <v/>
      </c>
      <c r="U60" s="89"/>
      <c r="V60" s="69" t="str">
        <f t="shared" si="4"/>
        <v/>
      </c>
      <c r="W60" s="89"/>
      <c r="X60" s="69" t="str">
        <f t="shared" si="5"/>
        <v/>
      </c>
      <c r="Y60" s="89"/>
      <c r="Z60" s="79"/>
      <c r="AA60" s="89"/>
      <c r="AB60" s="89"/>
      <c r="AC60" s="69" t="str">
        <f t="shared" si="6"/>
        <v/>
      </c>
      <c r="AD60" s="89"/>
      <c r="AE60" s="89"/>
      <c r="AF60" s="79"/>
      <c r="AG60" s="89"/>
      <c r="AH60" s="79"/>
      <c r="AI60" s="90"/>
      <c r="AJ60" s="120" t="str">
        <f>IF(Q60="","",ROUND(IF(AND(Q60&gt;1,AW60&lt;1),VLOOKUP(Q60,'Composite Rents &amp; Incomes 2022'!$B$38:$C$40,2,FALSE),IF(AND(Q60&lt;2,AW60&lt;1),VLOOKUP(Q60,'Composite Rents &amp; Incomes 2022'!$B$28:$C$30,2,FALSE),IF(AND(Q60&gt;1,AW60&gt;0,AX60&lt;=-1),VLOOKUP(Q60,'Composite Rents &amp; Incomes 2023'!$B$38:$C$40,2,FALSE),IF(AND(Q60&lt;2,AW60&gt;0,AX60&lt;=-1),VLOOKUP(Q60,'Composite Rents &amp; Incomes 2023'!$B$28:$C$30,2,FALSE),IF(AND(Q60&gt;1,AX60&gt;-1),VLOOKUP(Q60,'Composite Rents &amp; Incomes 2024'!$B$38:$C$40,2,FALSE),IF(AND(Q60&lt;2,AX60&gt;-1),VLOOKUP(Q60,'Composite Rents &amp; Incomes 2024'!$B$28:$C$30,2,FALSE),"")))))),0))</f>
        <v/>
      </c>
      <c r="AK60" s="120" t="str">
        <f t="shared" si="13"/>
        <v/>
      </c>
      <c r="AL60" s="121"/>
      <c r="AM60" s="57" t="str">
        <f t="shared" si="7"/>
        <v/>
      </c>
      <c r="AN60" s="57" t="str">
        <f t="shared" si="8"/>
        <v/>
      </c>
      <c r="AO60" s="70">
        <f t="shared" si="9"/>
        <v>1</v>
      </c>
      <c r="AW60" s="58">
        <f t="shared" si="1"/>
        <v>-45086</v>
      </c>
      <c r="AX60" s="70">
        <f t="shared" si="10"/>
        <v>-45443</v>
      </c>
      <c r="AY60" s="98" t="str">
        <f t="shared" si="11"/>
        <v/>
      </c>
    </row>
    <row r="61" spans="1:51" s="85" customFormat="1" x14ac:dyDescent="0.35">
      <c r="A61" s="72"/>
      <c r="B61" s="72"/>
      <c r="C61" s="72"/>
      <c r="D61" s="72"/>
      <c r="E61" s="86"/>
      <c r="F61" s="86"/>
      <c r="G61" s="87"/>
      <c r="H61" s="87"/>
      <c r="I61" s="95"/>
      <c r="J61" s="74"/>
      <c r="K61" s="74"/>
      <c r="L61" s="87"/>
      <c r="M61" s="78"/>
      <c r="N61" s="75" t="str">
        <f t="shared" si="2"/>
        <v/>
      </c>
      <c r="O61" s="76" t="str">
        <f t="shared" si="3"/>
        <v/>
      </c>
      <c r="P61" s="77"/>
      <c r="Q61" s="86"/>
      <c r="R61" s="86"/>
      <c r="S61" s="76" t="str">
        <f t="shared" si="0"/>
        <v/>
      </c>
      <c r="T61" s="113" t="str">
        <f>IF(Q61="","",IF(AND(_xlfn.DAYS(J61,G61)&lt;365,Q61&gt;1,AW61&lt;1),VLOOKUP(E61,'Composite Rents &amp; Incomes 2022'!$I$38:$J$41,2,FALSE),IF(AND(_xlfn.DAYS(J61,G61)&lt;365,Q61&lt;2,AW61&lt;1),VLOOKUP(E61,'Composite Rents &amp; Incomes 2022'!$I$28:$J$32,2,FALSE),IF(AND(_xlfn.DAYS(J61,G61)&gt;364,Q61&gt;1,AW61&lt;1),VLOOKUP(E61,'Composite Rents &amp; Incomes 2022'!$I$38:$K$41,3,FALSE),IF(AND(_xlfn.DAYS(J61,G61)&gt;364,Q61&gt;1,AW61&lt;1),VLOOKUP(E61,'Composite Rents &amp; Incomes 2022'!$I$38:$J$41,3,FALSE),IF(AND(_xlfn.DAYS(J61,G61)&lt;365,Q61&gt;1,AW61&gt;0,AX61&lt;=-1),VLOOKUP(E61,'Composite Rents &amp; Incomes 2023'!$I$38:$J$41,2,FALSE),IF(AND(_xlfn.DAYS(J61,G61)&lt;365,Q61&lt;2,AW61&gt;0,AX61&lt;=-1),VLOOKUP(E61,'Composite Rents &amp; Incomes 2023'!$I$28:$J$32,2,FALSE),IF(AND(_xlfn.DAYS(J61,G61)&gt;364,Q61&gt;1,AW61&gt;0,AX61&lt;=-1),VLOOKUP(E61,'Composite Rents &amp; Incomes 2023'!$I$38:$K$41,3,FALSE),IF(AND(_xlfn.DAYS(J61,G61)&gt;364,Q61&lt;2,AW61&lt;1,AX61&lt;=-1),VLOOKUP(E61,'Composite Rents &amp; Incomes 2023'!$I$28:$K$32,3,FALSE),IF(AND(_xlfn.DAYS(J61,G61)&lt;365,Q61&gt;1,AX61&gt;-1),VLOOKUP(E61,'Composite Rents &amp; Incomes 2024'!$I$38:$J$41,2,FALSE),IF(AND(_xlfn.DAYS(J61,G61)&lt;365,Q61&lt;2,AX61&gt;-1),VLOOKUP(E61,'Composite Rents &amp; Incomes 2024'!$I$28:$J$32,2,FALSE),IF(AND(_xlfn.DAYS(J61,G61)&gt;364,Q61&gt;1,AX61&gt;-1),VLOOKUP(E61,'Composite Rents &amp; Incomes 2024'!$I$38:$K$41,3,FALSE),IF(AND(_xlfn.DAYS(J61,G61)&gt;364,Q61&lt;2,AX61&gt;-1),VLOOKUP(E61,'Composite Rents &amp; Incomes 2024'!$I$28:$K$32,3,FALSE),"")))))))))))))</f>
        <v/>
      </c>
      <c r="U61" s="89"/>
      <c r="V61" s="69" t="str">
        <f t="shared" si="4"/>
        <v/>
      </c>
      <c r="W61" s="89"/>
      <c r="X61" s="69" t="str">
        <f t="shared" si="5"/>
        <v/>
      </c>
      <c r="Y61" s="89"/>
      <c r="Z61" s="79"/>
      <c r="AA61" s="89"/>
      <c r="AB61" s="89"/>
      <c r="AC61" s="69" t="str">
        <f t="shared" si="6"/>
        <v/>
      </c>
      <c r="AD61" s="89"/>
      <c r="AE61" s="89"/>
      <c r="AF61" s="79"/>
      <c r="AG61" s="89"/>
      <c r="AH61" s="79"/>
      <c r="AI61" s="90"/>
      <c r="AJ61" s="120" t="str">
        <f>IF(Q61="","",ROUND(IF(AND(Q61&gt;1,AW61&lt;1),VLOOKUP(Q61,'Composite Rents &amp; Incomes 2022'!$B$38:$C$40,2,FALSE),IF(AND(Q61&lt;2,AW61&lt;1),VLOOKUP(Q61,'Composite Rents &amp; Incomes 2022'!$B$28:$C$30,2,FALSE),IF(AND(Q61&gt;1,AW61&gt;0,AX61&lt;=-1),VLOOKUP(Q61,'Composite Rents &amp; Incomes 2023'!$B$38:$C$40,2,FALSE),IF(AND(Q61&lt;2,AW61&gt;0,AX61&lt;=-1),VLOOKUP(Q61,'Composite Rents &amp; Incomes 2023'!$B$28:$C$30,2,FALSE),IF(AND(Q61&gt;1,AX61&gt;-1),VLOOKUP(Q61,'Composite Rents &amp; Incomes 2024'!$B$38:$C$40,2,FALSE),IF(AND(Q61&lt;2,AX61&gt;-1),VLOOKUP(Q61,'Composite Rents &amp; Incomes 2024'!$B$28:$C$30,2,FALSE),"")))))),0))</f>
        <v/>
      </c>
      <c r="AK61" s="120" t="str">
        <f t="shared" si="13"/>
        <v/>
      </c>
      <c r="AL61" s="121"/>
      <c r="AM61" s="57" t="str">
        <f t="shared" si="7"/>
        <v/>
      </c>
      <c r="AN61" s="57" t="str">
        <f t="shared" si="8"/>
        <v/>
      </c>
      <c r="AO61" s="70">
        <f t="shared" si="9"/>
        <v>1</v>
      </c>
      <c r="AW61" s="58">
        <f t="shared" si="1"/>
        <v>-45086</v>
      </c>
      <c r="AX61" s="70">
        <f t="shared" si="10"/>
        <v>-45443</v>
      </c>
      <c r="AY61" s="98" t="str">
        <f t="shared" si="11"/>
        <v/>
      </c>
    </row>
    <row r="62" spans="1:51" x14ac:dyDescent="0.35">
      <c r="A62" s="71"/>
      <c r="B62" s="71"/>
      <c r="C62" s="72"/>
      <c r="D62" s="72"/>
      <c r="E62" s="78"/>
      <c r="F62" s="78"/>
      <c r="G62" s="82"/>
      <c r="H62" s="82"/>
      <c r="I62" s="94"/>
      <c r="J62" s="74"/>
      <c r="K62" s="74"/>
      <c r="L62" s="82"/>
      <c r="M62" s="78"/>
      <c r="N62" s="75" t="str">
        <f t="shared" si="2"/>
        <v/>
      </c>
      <c r="O62" s="76" t="str">
        <f t="shared" si="3"/>
        <v/>
      </c>
      <c r="P62" s="77"/>
      <c r="Q62" s="78"/>
      <c r="R62" s="78"/>
      <c r="S62" s="76" t="str">
        <f t="shared" si="0"/>
        <v/>
      </c>
      <c r="T62" s="113" t="str">
        <f>IF(Q62="","",IF(AND(_xlfn.DAYS(J62,G62)&lt;365,Q62&gt;1,AW62&lt;1),VLOOKUP(E62,'Composite Rents &amp; Incomes 2022'!$I$38:$J$41,2,FALSE),IF(AND(_xlfn.DAYS(J62,G62)&lt;365,Q62&lt;2,AW62&lt;1),VLOOKUP(E62,'Composite Rents &amp; Incomes 2022'!$I$28:$J$32,2,FALSE),IF(AND(_xlfn.DAYS(J62,G62)&gt;364,Q62&gt;1,AW62&lt;1),VLOOKUP(E62,'Composite Rents &amp; Incomes 2022'!$I$38:$K$41,3,FALSE),IF(AND(_xlfn.DAYS(J62,G62)&gt;364,Q62&gt;1,AW62&lt;1),VLOOKUP(E62,'Composite Rents &amp; Incomes 2022'!$I$38:$J$41,3,FALSE),IF(AND(_xlfn.DAYS(J62,G62)&lt;365,Q62&gt;1,AW62&gt;0,AX62&lt;=-1),VLOOKUP(E62,'Composite Rents &amp; Incomes 2023'!$I$38:$J$41,2,FALSE),IF(AND(_xlfn.DAYS(J62,G62)&lt;365,Q62&lt;2,AW62&gt;0,AX62&lt;=-1),VLOOKUP(E62,'Composite Rents &amp; Incomes 2023'!$I$28:$J$32,2,FALSE),IF(AND(_xlfn.DAYS(J62,G62)&gt;364,Q62&gt;1,AW62&gt;0,AX62&lt;=-1),VLOOKUP(E62,'Composite Rents &amp; Incomes 2023'!$I$38:$K$41,3,FALSE),IF(AND(_xlfn.DAYS(J62,G62)&gt;364,Q62&lt;2,AW62&lt;1,AX62&lt;=-1),VLOOKUP(E62,'Composite Rents &amp; Incomes 2023'!$I$28:$K$32,3,FALSE),IF(AND(_xlfn.DAYS(J62,G62)&lt;365,Q62&gt;1,AX62&gt;-1),VLOOKUP(E62,'Composite Rents &amp; Incomes 2024'!$I$38:$J$41,2,FALSE),IF(AND(_xlfn.DAYS(J62,G62)&lt;365,Q62&lt;2,AX62&gt;-1),VLOOKUP(E62,'Composite Rents &amp; Incomes 2024'!$I$28:$J$32,2,FALSE),IF(AND(_xlfn.DAYS(J62,G62)&gt;364,Q62&gt;1,AX62&gt;-1),VLOOKUP(E62,'Composite Rents &amp; Incomes 2024'!$I$38:$K$41,3,FALSE),IF(AND(_xlfn.DAYS(J62,G62)&gt;364,Q62&lt;2,AX62&gt;-1),VLOOKUP(E62,'Composite Rents &amp; Incomes 2024'!$I$28:$K$32,3,FALSE),"")))))))))))))</f>
        <v/>
      </c>
      <c r="U62" s="79"/>
      <c r="V62" s="69" t="str">
        <f t="shared" si="4"/>
        <v/>
      </c>
      <c r="W62" s="79"/>
      <c r="X62" s="69" t="str">
        <f t="shared" si="5"/>
        <v/>
      </c>
      <c r="Y62" s="79"/>
      <c r="Z62" s="79"/>
      <c r="AA62" s="79"/>
      <c r="AB62" s="79"/>
      <c r="AC62" s="69" t="str">
        <f t="shared" si="6"/>
        <v/>
      </c>
      <c r="AD62" s="79"/>
      <c r="AE62" s="79"/>
      <c r="AF62" s="79"/>
      <c r="AG62" s="79"/>
      <c r="AH62" s="79"/>
      <c r="AI62" s="80"/>
      <c r="AJ62" s="120" t="str">
        <f>IF(Q62="","",ROUND(IF(AND(Q62&gt;1,AW62&lt;1),VLOOKUP(Q62,'Composite Rents &amp; Incomes 2022'!$B$38:$C$40,2,FALSE),IF(AND(Q62&lt;2,AW62&lt;1),VLOOKUP(Q62,'Composite Rents &amp; Incomes 2022'!$B$28:$C$30,2,FALSE),IF(AND(Q62&gt;1,AW62&gt;0,AX62&lt;=-1),VLOOKUP(Q62,'Composite Rents &amp; Incomes 2023'!$B$38:$C$40,2,FALSE),IF(AND(Q62&lt;2,AW62&gt;0,AX62&lt;=-1),VLOOKUP(Q62,'Composite Rents &amp; Incomes 2023'!$B$28:$C$30,2,FALSE),IF(AND(Q62&gt;1,AX62&gt;-1),VLOOKUP(Q62,'Composite Rents &amp; Incomes 2024'!$B$38:$C$40,2,FALSE),IF(AND(Q62&lt;2,AX62&gt;-1),VLOOKUP(Q62,'Composite Rents &amp; Incomes 2024'!$B$28:$C$30,2,FALSE),"")))))),0))</f>
        <v/>
      </c>
      <c r="AK62" s="120" t="str">
        <f t="shared" si="13"/>
        <v/>
      </c>
      <c r="AL62" s="121"/>
      <c r="AM62" s="57" t="str">
        <f t="shared" si="7"/>
        <v/>
      </c>
      <c r="AN62" s="57" t="str">
        <f t="shared" si="8"/>
        <v/>
      </c>
      <c r="AO62" s="70">
        <f t="shared" si="9"/>
        <v>1</v>
      </c>
      <c r="AW62" s="58">
        <f t="shared" si="1"/>
        <v>-45086</v>
      </c>
      <c r="AX62" s="70">
        <f t="shared" si="10"/>
        <v>-45443</v>
      </c>
      <c r="AY62" s="98" t="str">
        <f t="shared" si="11"/>
        <v/>
      </c>
    </row>
    <row r="63" spans="1:51" x14ac:dyDescent="0.35">
      <c r="A63" s="71"/>
      <c r="B63" s="71"/>
      <c r="C63" s="72"/>
      <c r="D63" s="72"/>
      <c r="E63" s="78"/>
      <c r="F63" s="78"/>
      <c r="G63" s="82"/>
      <c r="H63" s="82"/>
      <c r="I63" s="94"/>
      <c r="J63" s="74"/>
      <c r="K63" s="74"/>
      <c r="L63" s="82"/>
      <c r="M63" s="78"/>
      <c r="N63" s="75" t="str">
        <f t="shared" si="2"/>
        <v/>
      </c>
      <c r="O63" s="76" t="str">
        <f t="shared" si="3"/>
        <v/>
      </c>
      <c r="P63" s="77"/>
      <c r="Q63" s="78"/>
      <c r="R63" s="78"/>
      <c r="S63" s="76" t="str">
        <f t="shared" si="0"/>
        <v/>
      </c>
      <c r="T63" s="113" t="str">
        <f>IF(Q63="","",IF(AND(_xlfn.DAYS(J63,G63)&lt;365,Q63&gt;1,AW63&lt;1),VLOOKUP(E63,'Composite Rents &amp; Incomes 2022'!$I$38:$J$41,2,FALSE),IF(AND(_xlfn.DAYS(J63,G63)&lt;365,Q63&lt;2,AW63&lt;1),VLOOKUP(E63,'Composite Rents &amp; Incomes 2022'!$I$28:$J$32,2,FALSE),IF(AND(_xlfn.DAYS(J63,G63)&gt;364,Q63&gt;1,AW63&lt;1),VLOOKUP(E63,'Composite Rents &amp; Incomes 2022'!$I$38:$K$41,3,FALSE),IF(AND(_xlfn.DAYS(J63,G63)&gt;364,Q63&gt;1,AW63&lt;1),VLOOKUP(E63,'Composite Rents &amp; Incomes 2022'!$I$38:$J$41,3,FALSE),IF(AND(_xlfn.DAYS(J63,G63)&lt;365,Q63&gt;1,AW63&gt;0,AX63&lt;=-1),VLOOKUP(E63,'Composite Rents &amp; Incomes 2023'!$I$38:$J$41,2,FALSE),IF(AND(_xlfn.DAYS(J63,G63)&lt;365,Q63&lt;2,AW63&gt;0,AX63&lt;=-1),VLOOKUP(E63,'Composite Rents &amp; Incomes 2023'!$I$28:$J$32,2,FALSE),IF(AND(_xlfn.DAYS(J63,G63)&gt;364,Q63&gt;1,AW63&gt;0,AX63&lt;=-1),VLOOKUP(E63,'Composite Rents &amp; Incomes 2023'!$I$38:$K$41,3,FALSE),IF(AND(_xlfn.DAYS(J63,G63)&gt;364,Q63&lt;2,AW63&lt;1,AX63&lt;=-1),VLOOKUP(E63,'Composite Rents &amp; Incomes 2023'!$I$28:$K$32,3,FALSE),IF(AND(_xlfn.DAYS(J63,G63)&lt;365,Q63&gt;1,AX63&gt;-1),VLOOKUP(E63,'Composite Rents &amp; Incomes 2024'!$I$38:$J$41,2,FALSE),IF(AND(_xlfn.DAYS(J63,G63)&lt;365,Q63&lt;2,AX63&gt;-1),VLOOKUP(E63,'Composite Rents &amp; Incomes 2024'!$I$28:$J$32,2,FALSE),IF(AND(_xlfn.DAYS(J63,G63)&gt;364,Q63&gt;1,AX63&gt;-1),VLOOKUP(E63,'Composite Rents &amp; Incomes 2024'!$I$38:$K$41,3,FALSE),IF(AND(_xlfn.DAYS(J63,G63)&gt;364,Q63&lt;2,AX63&gt;-1),VLOOKUP(E63,'Composite Rents &amp; Incomes 2024'!$I$28:$K$32,3,FALSE),"")))))))))))))</f>
        <v/>
      </c>
      <c r="U63" s="79"/>
      <c r="V63" s="69" t="str">
        <f t="shared" si="4"/>
        <v/>
      </c>
      <c r="W63" s="79"/>
      <c r="X63" s="69" t="str">
        <f t="shared" si="5"/>
        <v/>
      </c>
      <c r="Y63" s="79"/>
      <c r="Z63" s="79"/>
      <c r="AA63" s="79"/>
      <c r="AB63" s="79"/>
      <c r="AC63" s="69" t="str">
        <f t="shared" si="6"/>
        <v/>
      </c>
      <c r="AD63" s="79"/>
      <c r="AE63" s="79"/>
      <c r="AF63" s="79"/>
      <c r="AG63" s="79"/>
      <c r="AH63" s="79"/>
      <c r="AI63" s="80"/>
      <c r="AJ63" s="120" t="str">
        <f>IF(Q63="","",ROUND(IF(AND(Q63&gt;1,AW63&lt;1),VLOOKUP(Q63,'Composite Rents &amp; Incomes 2022'!$B$38:$C$40,2,FALSE),IF(AND(Q63&lt;2,AW63&lt;1),VLOOKUP(Q63,'Composite Rents &amp; Incomes 2022'!$B$28:$C$30,2,FALSE),IF(AND(Q63&gt;1,AW63&gt;0,AX63&lt;=-1),VLOOKUP(Q63,'Composite Rents &amp; Incomes 2023'!$B$38:$C$40,2,FALSE),IF(AND(Q63&lt;2,AW63&gt;0,AX63&lt;=-1),VLOOKUP(Q63,'Composite Rents &amp; Incomes 2023'!$B$28:$C$30,2,FALSE),IF(AND(Q63&gt;1,AX63&gt;-1),VLOOKUP(Q63,'Composite Rents &amp; Incomes 2024'!$B$38:$C$40,2,FALSE),IF(AND(Q63&lt;2,AX63&gt;-1),VLOOKUP(Q63,'Composite Rents &amp; Incomes 2024'!$B$28:$C$30,2,FALSE),"")))))),0))</f>
        <v/>
      </c>
      <c r="AK63" s="120" t="str">
        <f t="shared" si="13"/>
        <v/>
      </c>
      <c r="AL63" s="121"/>
      <c r="AM63" s="57" t="str">
        <f t="shared" si="7"/>
        <v/>
      </c>
      <c r="AN63" s="57" t="str">
        <f t="shared" si="8"/>
        <v/>
      </c>
      <c r="AO63" s="70">
        <f t="shared" si="9"/>
        <v>1</v>
      </c>
      <c r="AW63" s="58">
        <f t="shared" si="1"/>
        <v>-45086</v>
      </c>
      <c r="AX63" s="70">
        <f t="shared" si="10"/>
        <v>-45443</v>
      </c>
      <c r="AY63" s="98" t="str">
        <f t="shared" si="11"/>
        <v/>
      </c>
    </row>
    <row r="64" spans="1:51" x14ac:dyDescent="0.35">
      <c r="A64" s="71"/>
      <c r="B64" s="71"/>
      <c r="C64" s="72"/>
      <c r="D64" s="72"/>
      <c r="E64" s="78"/>
      <c r="F64" s="78"/>
      <c r="G64" s="82"/>
      <c r="H64" s="82"/>
      <c r="I64" s="94"/>
      <c r="J64" s="74"/>
      <c r="K64" s="74"/>
      <c r="L64" s="82"/>
      <c r="M64" s="78"/>
      <c r="N64" s="75" t="str">
        <f t="shared" si="2"/>
        <v/>
      </c>
      <c r="O64" s="76" t="str">
        <f t="shared" si="3"/>
        <v/>
      </c>
      <c r="P64" s="77"/>
      <c r="Q64" s="78"/>
      <c r="R64" s="78"/>
      <c r="S64" s="76" t="str">
        <f t="shared" si="0"/>
        <v/>
      </c>
      <c r="T64" s="113" t="str">
        <f>IF(Q64="","",IF(AND(_xlfn.DAYS(J64,G64)&lt;365,Q64&gt;1,AW64&lt;1),VLOOKUP(E64,'Composite Rents &amp; Incomes 2022'!$I$38:$J$41,2,FALSE),IF(AND(_xlfn.DAYS(J64,G64)&lt;365,Q64&lt;2,AW64&lt;1),VLOOKUP(E64,'Composite Rents &amp; Incomes 2022'!$I$28:$J$32,2,FALSE),IF(AND(_xlfn.DAYS(J64,G64)&gt;364,Q64&gt;1,AW64&lt;1),VLOOKUP(E64,'Composite Rents &amp; Incomes 2022'!$I$38:$K$41,3,FALSE),IF(AND(_xlfn.DAYS(J64,G64)&gt;364,Q64&gt;1,AW64&lt;1),VLOOKUP(E64,'Composite Rents &amp; Incomes 2022'!$I$38:$J$41,3,FALSE),IF(AND(_xlfn.DAYS(J64,G64)&lt;365,Q64&gt;1,AW64&gt;0,AX64&lt;=-1),VLOOKUP(E64,'Composite Rents &amp; Incomes 2023'!$I$38:$J$41,2,FALSE),IF(AND(_xlfn.DAYS(J64,G64)&lt;365,Q64&lt;2,AW64&gt;0,AX64&lt;=-1),VLOOKUP(E64,'Composite Rents &amp; Incomes 2023'!$I$28:$J$32,2,FALSE),IF(AND(_xlfn.DAYS(J64,G64)&gt;364,Q64&gt;1,AW64&gt;0,AX64&lt;=-1),VLOOKUP(E64,'Composite Rents &amp; Incomes 2023'!$I$38:$K$41,3,FALSE),IF(AND(_xlfn.DAYS(J64,G64)&gt;364,Q64&lt;2,AW64&lt;1,AX64&lt;=-1),VLOOKUP(E64,'Composite Rents &amp; Incomes 2023'!$I$28:$K$32,3,FALSE),IF(AND(_xlfn.DAYS(J64,G64)&lt;365,Q64&gt;1,AX64&gt;-1),VLOOKUP(E64,'Composite Rents &amp; Incomes 2024'!$I$38:$J$41,2,FALSE),IF(AND(_xlfn.DAYS(J64,G64)&lt;365,Q64&lt;2,AX64&gt;-1),VLOOKUP(E64,'Composite Rents &amp; Incomes 2024'!$I$28:$J$32,2,FALSE),IF(AND(_xlfn.DAYS(J64,G64)&gt;364,Q64&gt;1,AX64&gt;-1),VLOOKUP(E64,'Composite Rents &amp; Incomes 2024'!$I$38:$K$41,3,FALSE),IF(AND(_xlfn.DAYS(J64,G64)&gt;364,Q64&lt;2,AX64&gt;-1),VLOOKUP(E64,'Composite Rents &amp; Incomes 2024'!$I$28:$K$32,3,FALSE),"")))))))))))))</f>
        <v/>
      </c>
      <c r="U64" s="79"/>
      <c r="V64" s="69" t="str">
        <f t="shared" si="4"/>
        <v/>
      </c>
      <c r="W64" s="79"/>
      <c r="X64" s="69" t="str">
        <f t="shared" si="5"/>
        <v/>
      </c>
      <c r="Y64" s="79"/>
      <c r="Z64" s="79"/>
      <c r="AA64" s="79"/>
      <c r="AB64" s="79"/>
      <c r="AC64" s="69" t="str">
        <f t="shared" si="6"/>
        <v/>
      </c>
      <c r="AD64" s="79"/>
      <c r="AE64" s="79"/>
      <c r="AF64" s="79"/>
      <c r="AG64" s="79"/>
      <c r="AH64" s="79"/>
      <c r="AI64" s="80"/>
      <c r="AJ64" s="120" t="str">
        <f>IF(Q64="","",ROUND(IF(AND(Q64&gt;1,AW64&lt;1),VLOOKUP(Q64,'Composite Rents &amp; Incomes 2022'!$B$38:$C$40,2,FALSE),IF(AND(Q64&lt;2,AW64&lt;1),VLOOKUP(Q64,'Composite Rents &amp; Incomes 2022'!$B$28:$C$30,2,FALSE),IF(AND(Q64&gt;1,AW64&gt;0,AX64&lt;=-1),VLOOKUP(Q64,'Composite Rents &amp; Incomes 2023'!$B$38:$C$40,2,FALSE),IF(AND(Q64&lt;2,AW64&gt;0,AX64&lt;=-1),VLOOKUP(Q64,'Composite Rents &amp; Incomes 2023'!$B$28:$C$30,2,FALSE),IF(AND(Q64&gt;1,AX64&gt;-1),VLOOKUP(Q64,'Composite Rents &amp; Incomes 2024'!$B$38:$C$40,2,FALSE),IF(AND(Q64&lt;2,AX64&gt;-1),VLOOKUP(Q64,'Composite Rents &amp; Incomes 2024'!$B$28:$C$30,2,FALSE),"")))))),0))</f>
        <v/>
      </c>
      <c r="AK64" s="120" t="str">
        <f>IF(AH64="","",AJ64-AI64-AH64-AF64-AC64-Z64-X64-V64)</f>
        <v/>
      </c>
      <c r="AL64" s="121"/>
      <c r="AM64" s="57" t="str">
        <f t="shared" si="7"/>
        <v/>
      </c>
      <c r="AN64" s="57" t="str">
        <f t="shared" si="8"/>
        <v/>
      </c>
      <c r="AO64" s="70">
        <f t="shared" si="9"/>
        <v>1</v>
      </c>
      <c r="AW64" s="58">
        <f t="shared" si="1"/>
        <v>-45086</v>
      </c>
      <c r="AX64" s="70">
        <f t="shared" si="10"/>
        <v>-45443</v>
      </c>
      <c r="AY64" s="98" t="str">
        <f t="shared" si="11"/>
        <v/>
      </c>
    </row>
    <row r="65" spans="1:51" x14ac:dyDescent="0.35">
      <c r="A65" s="71"/>
      <c r="B65" s="71"/>
      <c r="C65" s="72"/>
      <c r="D65" s="72"/>
      <c r="E65" s="78"/>
      <c r="F65" s="78"/>
      <c r="G65" s="82"/>
      <c r="H65" s="82"/>
      <c r="I65" s="94"/>
      <c r="J65" s="74"/>
      <c r="K65" s="74"/>
      <c r="L65" s="82"/>
      <c r="M65" s="78"/>
      <c r="N65" s="75" t="str">
        <f t="shared" ref="N65:N128" si="14">IF(M65="","",365-M65)</f>
        <v/>
      </c>
      <c r="O65" s="76" t="str">
        <f t="shared" ref="O65:O128" si="15">IF(N65="","",N65/365)</f>
        <v/>
      </c>
      <c r="P65" s="77"/>
      <c r="Q65" s="78"/>
      <c r="R65" s="78"/>
      <c r="S65" s="76" t="str">
        <f t="shared" si="0"/>
        <v/>
      </c>
      <c r="T65" s="113" t="str">
        <f>IF(Q65="","",IF(AND(_xlfn.DAYS(J65,G65)&lt;365,Q65&gt;1,AW65&lt;1),VLOOKUP(E65,'Composite Rents &amp; Incomes 2022'!$I$38:$J$41,2,FALSE),IF(AND(_xlfn.DAYS(J65,G65)&lt;365,Q65&lt;2,AW65&lt;1),VLOOKUP(E65,'Composite Rents &amp; Incomes 2022'!$I$28:$J$32,2,FALSE),IF(AND(_xlfn.DAYS(J65,G65)&gt;364,Q65&gt;1,AW65&lt;1),VLOOKUP(E65,'Composite Rents &amp; Incomes 2022'!$I$38:$K$41,3,FALSE),IF(AND(_xlfn.DAYS(J65,G65)&gt;364,Q65&gt;1,AW65&lt;1),VLOOKUP(E65,'Composite Rents &amp; Incomes 2022'!$I$38:$J$41,3,FALSE),IF(AND(_xlfn.DAYS(J65,G65)&lt;365,Q65&gt;1,AW65&gt;0,AX65&lt;=-1),VLOOKUP(E65,'Composite Rents &amp; Incomes 2023'!$I$38:$J$41,2,FALSE),IF(AND(_xlfn.DAYS(J65,G65)&lt;365,Q65&lt;2,AW65&gt;0,AX65&lt;=-1),VLOOKUP(E65,'Composite Rents &amp; Incomes 2023'!$I$28:$J$32,2,FALSE),IF(AND(_xlfn.DAYS(J65,G65)&gt;364,Q65&gt;1,AW65&gt;0,AX65&lt;=-1),VLOOKUP(E65,'Composite Rents &amp; Incomes 2023'!$I$38:$K$41,3,FALSE),IF(AND(_xlfn.DAYS(J65,G65)&gt;364,Q65&lt;2,AW65&lt;1,AX65&lt;=-1),VLOOKUP(E65,'Composite Rents &amp; Incomes 2023'!$I$28:$K$32,3,FALSE),IF(AND(_xlfn.DAYS(J65,G65)&lt;365,Q65&gt;1,AX65&gt;-1),VLOOKUP(E65,'Composite Rents &amp; Incomes 2024'!$I$38:$J$41,2,FALSE),IF(AND(_xlfn.DAYS(J65,G65)&lt;365,Q65&lt;2,AX65&gt;-1),VLOOKUP(E65,'Composite Rents &amp; Incomes 2024'!$I$28:$J$32,2,FALSE),IF(AND(_xlfn.DAYS(J65,G65)&gt;364,Q65&gt;1,AX65&gt;-1),VLOOKUP(E65,'Composite Rents &amp; Incomes 2024'!$I$38:$K$41,3,FALSE),IF(AND(_xlfn.DAYS(J65,G65)&gt;364,Q65&lt;2,AX65&gt;-1),VLOOKUP(E65,'Composite Rents &amp; Incomes 2024'!$I$28:$K$32,3,FALSE),"")))))))))))))</f>
        <v/>
      </c>
      <c r="U65" s="79"/>
      <c r="V65" s="69" t="str">
        <f t="shared" si="4"/>
        <v/>
      </c>
      <c r="W65" s="79"/>
      <c r="X65" s="69" t="str">
        <f t="shared" si="5"/>
        <v/>
      </c>
      <c r="Y65" s="79"/>
      <c r="Z65" s="79"/>
      <c r="AA65" s="79"/>
      <c r="AB65" s="79"/>
      <c r="AC65" s="69" t="str">
        <f t="shared" si="6"/>
        <v/>
      </c>
      <c r="AD65" s="79"/>
      <c r="AE65" s="79"/>
      <c r="AF65" s="79"/>
      <c r="AG65" s="79"/>
      <c r="AH65" s="79"/>
      <c r="AI65" s="80"/>
      <c r="AJ65" s="120" t="str">
        <f>IF(Q65="","",ROUND(IF(AND(Q65&gt;1,AW65&lt;1),VLOOKUP(Q65,'Composite Rents &amp; Incomes 2022'!$B$38:$C$40,2,FALSE),IF(AND(Q65&lt;2,AW65&lt;1),VLOOKUP(Q65,'Composite Rents &amp; Incomes 2022'!$B$28:$C$30,2,FALSE),IF(AND(Q65&gt;1,AW65&gt;0,AX65&lt;=-1),VLOOKUP(Q65,'Composite Rents &amp; Incomes 2023'!$B$38:$C$40,2,FALSE),IF(AND(Q65&lt;2,AW65&gt;0,AX65&lt;=-1),VLOOKUP(Q65,'Composite Rents &amp; Incomes 2023'!$B$28:$C$30,2,FALSE),IF(AND(Q65&gt;1,AX65&gt;-1),VLOOKUP(Q65,'Composite Rents &amp; Incomes 2024'!$B$38:$C$40,2,FALSE),IF(AND(Q65&lt;2,AX65&gt;-1),VLOOKUP(Q65,'Composite Rents &amp; Incomes 2024'!$B$28:$C$30,2,FALSE),"")))))),0))</f>
        <v/>
      </c>
      <c r="AK65" s="120" t="str">
        <f t="shared" ref="AK65:AK128" si="16">IF(AH65="","",AJ65-AI65-AH65-AF65-AC65-Z65-X65-V65)</f>
        <v/>
      </c>
      <c r="AL65" s="121"/>
      <c r="AM65" s="57" t="str">
        <f t="shared" si="7"/>
        <v/>
      </c>
      <c r="AN65" s="57" t="str">
        <f t="shared" si="8"/>
        <v/>
      </c>
      <c r="AO65" s="70">
        <f t="shared" si="9"/>
        <v>1</v>
      </c>
      <c r="AW65" s="58">
        <f t="shared" si="1"/>
        <v>-45086</v>
      </c>
      <c r="AX65" s="70">
        <f t="shared" si="10"/>
        <v>-45443</v>
      </c>
      <c r="AY65" s="98" t="str">
        <f t="shared" si="11"/>
        <v/>
      </c>
    </row>
    <row r="66" spans="1:51" x14ac:dyDescent="0.35">
      <c r="A66" s="71"/>
      <c r="B66" s="71"/>
      <c r="C66" s="72"/>
      <c r="D66" s="72"/>
      <c r="E66" s="78"/>
      <c r="F66" s="78"/>
      <c r="G66" s="82"/>
      <c r="H66" s="82"/>
      <c r="I66" s="94"/>
      <c r="J66" s="74"/>
      <c r="K66" s="74"/>
      <c r="L66" s="82"/>
      <c r="M66" s="78"/>
      <c r="N66" s="75" t="str">
        <f t="shared" si="14"/>
        <v/>
      </c>
      <c r="O66" s="76" t="str">
        <f t="shared" si="15"/>
        <v/>
      </c>
      <c r="P66" s="77"/>
      <c r="Q66" s="78"/>
      <c r="R66" s="78"/>
      <c r="S66" s="76" t="str">
        <f t="shared" si="0"/>
        <v/>
      </c>
      <c r="T66" s="113" t="str">
        <f>IF(Q66="","",IF(AND(_xlfn.DAYS(J66,G66)&lt;365,Q66&gt;1,AW66&lt;1),VLOOKUP(E66,'Composite Rents &amp; Incomes 2022'!$I$38:$J$41,2,FALSE),IF(AND(_xlfn.DAYS(J66,G66)&lt;365,Q66&lt;2,AW66&lt;1),VLOOKUP(E66,'Composite Rents &amp; Incomes 2022'!$I$28:$J$32,2,FALSE),IF(AND(_xlfn.DAYS(J66,G66)&gt;364,Q66&gt;1,AW66&lt;1),VLOOKUP(E66,'Composite Rents &amp; Incomes 2022'!$I$38:$K$41,3,FALSE),IF(AND(_xlfn.DAYS(J66,G66)&gt;364,Q66&gt;1,AW66&lt;1),VLOOKUP(E66,'Composite Rents &amp; Incomes 2022'!$I$38:$J$41,3,FALSE),IF(AND(_xlfn.DAYS(J66,G66)&lt;365,Q66&gt;1,AW66&gt;0,AX66&lt;=-1),VLOOKUP(E66,'Composite Rents &amp; Incomes 2023'!$I$38:$J$41,2,FALSE),IF(AND(_xlfn.DAYS(J66,G66)&lt;365,Q66&lt;2,AW66&gt;0,AX66&lt;=-1),VLOOKUP(E66,'Composite Rents &amp; Incomes 2023'!$I$28:$J$32,2,FALSE),IF(AND(_xlfn.DAYS(J66,G66)&gt;364,Q66&gt;1,AW66&gt;0,AX66&lt;=-1),VLOOKUP(E66,'Composite Rents &amp; Incomes 2023'!$I$38:$K$41,3,FALSE),IF(AND(_xlfn.DAYS(J66,G66)&gt;364,Q66&lt;2,AW66&lt;1,AX66&lt;=-1),VLOOKUP(E66,'Composite Rents &amp; Incomes 2023'!$I$28:$K$32,3,FALSE),IF(AND(_xlfn.DAYS(J66,G66)&lt;365,Q66&gt;1,AX66&gt;-1),VLOOKUP(E66,'Composite Rents &amp; Incomes 2024'!$I$38:$J$41,2,FALSE),IF(AND(_xlfn.DAYS(J66,G66)&lt;365,Q66&lt;2,AX66&gt;-1),VLOOKUP(E66,'Composite Rents &amp; Incomes 2024'!$I$28:$J$32,2,FALSE),IF(AND(_xlfn.DAYS(J66,G66)&gt;364,Q66&gt;1,AX66&gt;-1),VLOOKUP(E66,'Composite Rents &amp; Incomes 2024'!$I$38:$K$41,3,FALSE),IF(AND(_xlfn.DAYS(J66,G66)&gt;364,Q66&lt;2,AX66&gt;-1),VLOOKUP(E66,'Composite Rents &amp; Incomes 2024'!$I$28:$K$32,3,FALSE),"")))))))))))))</f>
        <v/>
      </c>
      <c r="U66" s="79"/>
      <c r="V66" s="69" t="str">
        <f t="shared" si="4"/>
        <v/>
      </c>
      <c r="W66" s="79"/>
      <c r="X66" s="69" t="str">
        <f t="shared" si="5"/>
        <v/>
      </c>
      <c r="Y66" s="79"/>
      <c r="Z66" s="79"/>
      <c r="AA66" s="79"/>
      <c r="AB66" s="79"/>
      <c r="AC66" s="69" t="str">
        <f t="shared" si="6"/>
        <v/>
      </c>
      <c r="AD66" s="79"/>
      <c r="AE66" s="79"/>
      <c r="AF66" s="79"/>
      <c r="AG66" s="79"/>
      <c r="AH66" s="79"/>
      <c r="AI66" s="80"/>
      <c r="AJ66" s="120" t="str">
        <f>IF(Q66="","",ROUND(IF(AND(Q66&gt;1,AW66&lt;1),VLOOKUP(Q66,'Composite Rents &amp; Incomes 2022'!$B$38:$C$40,2,FALSE),IF(AND(Q66&lt;2,AW66&lt;1),VLOOKUP(Q66,'Composite Rents &amp; Incomes 2022'!$B$28:$C$30,2,FALSE),IF(AND(Q66&gt;1,AW66&gt;0,AX66&lt;=-1),VLOOKUP(Q66,'Composite Rents &amp; Incomes 2023'!$B$38:$C$40,2,FALSE),IF(AND(Q66&lt;2,AW66&gt;0,AX66&lt;=-1),VLOOKUP(Q66,'Composite Rents &amp; Incomes 2023'!$B$28:$C$30,2,FALSE),IF(AND(Q66&gt;1,AX66&gt;-1),VLOOKUP(Q66,'Composite Rents &amp; Incomes 2024'!$B$38:$C$40,2,FALSE),IF(AND(Q66&lt;2,AX66&gt;-1),VLOOKUP(Q66,'Composite Rents &amp; Incomes 2024'!$B$28:$C$30,2,FALSE),"")))))),0))</f>
        <v/>
      </c>
      <c r="AK66" s="120" t="str">
        <f t="shared" si="16"/>
        <v/>
      </c>
      <c r="AL66" s="121"/>
      <c r="AM66" s="57" t="str">
        <f t="shared" si="7"/>
        <v/>
      </c>
      <c r="AN66" s="57" t="str">
        <f t="shared" si="8"/>
        <v/>
      </c>
      <c r="AO66" s="70">
        <f t="shared" si="9"/>
        <v>1</v>
      </c>
      <c r="AW66" s="58">
        <f t="shared" si="1"/>
        <v>-45086</v>
      </c>
      <c r="AX66" s="70">
        <f t="shared" si="10"/>
        <v>-45443</v>
      </c>
      <c r="AY66" s="98" t="str">
        <f t="shared" si="11"/>
        <v/>
      </c>
    </row>
    <row r="67" spans="1:51" x14ac:dyDescent="0.35">
      <c r="A67" s="71"/>
      <c r="B67" s="71"/>
      <c r="C67" s="72"/>
      <c r="D67" s="72"/>
      <c r="E67" s="78"/>
      <c r="F67" s="78"/>
      <c r="G67" s="82"/>
      <c r="H67" s="82"/>
      <c r="I67" s="94"/>
      <c r="J67" s="74"/>
      <c r="K67" s="74"/>
      <c r="L67" s="82"/>
      <c r="M67" s="78"/>
      <c r="N67" s="75" t="str">
        <f t="shared" si="14"/>
        <v/>
      </c>
      <c r="O67" s="76" t="str">
        <f t="shared" si="15"/>
        <v/>
      </c>
      <c r="P67" s="77"/>
      <c r="Q67" s="78"/>
      <c r="R67" s="78"/>
      <c r="S67" s="76" t="str">
        <f t="shared" si="0"/>
        <v/>
      </c>
      <c r="T67" s="113" t="str">
        <f>IF(Q67="","",IF(AND(_xlfn.DAYS(J67,G67)&lt;365,Q67&gt;1,AW67&lt;1),VLOOKUP(E67,'Composite Rents &amp; Incomes 2022'!$I$38:$J$41,2,FALSE),IF(AND(_xlfn.DAYS(J67,G67)&lt;365,Q67&lt;2,AW67&lt;1),VLOOKUP(E67,'Composite Rents &amp; Incomes 2022'!$I$28:$J$32,2,FALSE),IF(AND(_xlfn.DAYS(J67,G67)&gt;364,Q67&gt;1,AW67&lt;1),VLOOKUP(E67,'Composite Rents &amp; Incomes 2022'!$I$38:$K$41,3,FALSE),IF(AND(_xlfn.DAYS(J67,G67)&gt;364,Q67&gt;1,AW67&lt;1),VLOOKUP(E67,'Composite Rents &amp; Incomes 2022'!$I$38:$J$41,3,FALSE),IF(AND(_xlfn.DAYS(J67,G67)&lt;365,Q67&gt;1,AW67&gt;0,AX67&lt;=-1),VLOOKUP(E67,'Composite Rents &amp; Incomes 2023'!$I$38:$J$41,2,FALSE),IF(AND(_xlfn.DAYS(J67,G67)&lt;365,Q67&lt;2,AW67&gt;0,AX67&lt;=-1),VLOOKUP(E67,'Composite Rents &amp; Incomes 2023'!$I$28:$J$32,2,FALSE),IF(AND(_xlfn.DAYS(J67,G67)&gt;364,Q67&gt;1,AW67&gt;0,AX67&lt;=-1),VLOOKUP(E67,'Composite Rents &amp; Incomes 2023'!$I$38:$K$41,3,FALSE),IF(AND(_xlfn.DAYS(J67,G67)&gt;364,Q67&lt;2,AW67&lt;1,AX67&lt;=-1),VLOOKUP(E67,'Composite Rents &amp; Incomes 2023'!$I$28:$K$32,3,FALSE),IF(AND(_xlfn.DAYS(J67,G67)&lt;365,Q67&gt;1,AX67&gt;-1),VLOOKUP(E67,'Composite Rents &amp; Incomes 2024'!$I$38:$J$41,2,FALSE),IF(AND(_xlfn.DAYS(J67,G67)&lt;365,Q67&lt;2,AX67&gt;-1),VLOOKUP(E67,'Composite Rents &amp; Incomes 2024'!$I$28:$J$32,2,FALSE),IF(AND(_xlfn.DAYS(J67,G67)&gt;364,Q67&gt;1,AX67&gt;-1),VLOOKUP(E67,'Composite Rents &amp; Incomes 2024'!$I$38:$K$41,3,FALSE),IF(AND(_xlfn.DAYS(J67,G67)&gt;364,Q67&lt;2,AX67&gt;-1),VLOOKUP(E67,'Composite Rents &amp; Incomes 2024'!$I$28:$K$32,3,FALSE),"")))))))))))))</f>
        <v/>
      </c>
      <c r="U67" s="79"/>
      <c r="V67" s="69" t="str">
        <f t="shared" si="4"/>
        <v/>
      </c>
      <c r="W67" s="79"/>
      <c r="X67" s="69" t="str">
        <f t="shared" si="5"/>
        <v/>
      </c>
      <c r="Y67" s="79"/>
      <c r="Z67" s="79"/>
      <c r="AA67" s="79"/>
      <c r="AB67" s="79"/>
      <c r="AC67" s="69" t="str">
        <f t="shared" si="6"/>
        <v/>
      </c>
      <c r="AD67" s="79"/>
      <c r="AE67" s="79"/>
      <c r="AF67" s="79"/>
      <c r="AG67" s="79"/>
      <c r="AH67" s="79"/>
      <c r="AI67" s="80"/>
      <c r="AJ67" s="120" t="str">
        <f>IF(Q67="","",ROUND(IF(AND(Q67&gt;1,AW67&lt;1),VLOOKUP(Q67,'Composite Rents &amp; Incomes 2022'!$B$38:$C$40,2,FALSE),IF(AND(Q67&lt;2,AW67&lt;1),VLOOKUP(Q67,'Composite Rents &amp; Incomes 2022'!$B$28:$C$30,2,FALSE),IF(AND(Q67&gt;1,AW67&gt;0,AX67&lt;=-1),VLOOKUP(Q67,'Composite Rents &amp; Incomes 2023'!$B$38:$C$40,2,FALSE),IF(AND(Q67&lt;2,AW67&gt;0,AX67&lt;=-1),VLOOKUP(Q67,'Composite Rents &amp; Incomes 2023'!$B$28:$C$30,2,FALSE),IF(AND(Q67&gt;1,AX67&gt;-1),VLOOKUP(Q67,'Composite Rents &amp; Incomes 2024'!$B$38:$C$40,2,FALSE),IF(AND(Q67&lt;2,AX67&gt;-1),VLOOKUP(Q67,'Composite Rents &amp; Incomes 2024'!$B$28:$C$30,2,FALSE),"")))))),0))</f>
        <v/>
      </c>
      <c r="AK67" s="120" t="str">
        <f t="shared" si="16"/>
        <v/>
      </c>
      <c r="AL67" s="121"/>
      <c r="AM67" s="57" t="str">
        <f t="shared" si="7"/>
        <v/>
      </c>
      <c r="AN67" s="57" t="str">
        <f t="shared" si="8"/>
        <v/>
      </c>
      <c r="AO67" s="70">
        <f t="shared" si="9"/>
        <v>1</v>
      </c>
      <c r="AW67" s="58">
        <f t="shared" si="1"/>
        <v>-45086</v>
      </c>
      <c r="AX67" s="70">
        <f t="shared" si="10"/>
        <v>-45443</v>
      </c>
      <c r="AY67" s="98" t="str">
        <f t="shared" si="11"/>
        <v/>
      </c>
    </row>
    <row r="68" spans="1:51" x14ac:dyDescent="0.35">
      <c r="A68" s="71"/>
      <c r="B68" s="71"/>
      <c r="C68" s="72"/>
      <c r="D68" s="72"/>
      <c r="E68" s="78"/>
      <c r="F68" s="78"/>
      <c r="G68" s="82"/>
      <c r="H68" s="82"/>
      <c r="I68" s="94"/>
      <c r="J68" s="74"/>
      <c r="K68" s="74"/>
      <c r="L68" s="82"/>
      <c r="M68" s="78"/>
      <c r="N68" s="75" t="str">
        <f t="shared" si="14"/>
        <v/>
      </c>
      <c r="O68" s="76" t="str">
        <f t="shared" si="15"/>
        <v/>
      </c>
      <c r="P68" s="77"/>
      <c r="Q68" s="78"/>
      <c r="R68" s="78"/>
      <c r="S68" s="76" t="str">
        <f t="shared" ref="S68:S131" si="17">IF(Q68="","",IF(AND(_xlfn.DAYS(J68,G68)&lt;275,Q68&gt;1),"80%",IF(AND(_xlfn.DAYS(J68,G68)&lt;275,Q68&lt;2),"70%",IF(AND(_xlfn.DAYS(J68,G68)&gt;274,Q68&gt;1),"100%","90%"))))</f>
        <v/>
      </c>
      <c r="T68" s="113" t="str">
        <f>IF(Q68="","",IF(AND(_xlfn.DAYS(J68,G68)&lt;365,Q68&gt;1,AW68&lt;1),VLOOKUP(E68,'Composite Rents &amp; Incomes 2022'!$I$38:$J$41,2,FALSE),IF(AND(_xlfn.DAYS(J68,G68)&lt;365,Q68&lt;2,AW68&lt;1),VLOOKUP(E68,'Composite Rents &amp; Incomes 2022'!$I$28:$J$32,2,FALSE),IF(AND(_xlfn.DAYS(J68,G68)&gt;364,Q68&gt;1,AW68&lt;1),VLOOKUP(E68,'Composite Rents &amp; Incomes 2022'!$I$38:$K$41,3,FALSE),IF(AND(_xlfn.DAYS(J68,G68)&gt;364,Q68&gt;1,AW68&lt;1),VLOOKUP(E68,'Composite Rents &amp; Incomes 2022'!$I$38:$J$41,3,FALSE),IF(AND(_xlfn.DAYS(J68,G68)&lt;365,Q68&gt;1,AW68&gt;0,AX68&lt;=-1),VLOOKUP(E68,'Composite Rents &amp; Incomes 2023'!$I$38:$J$41,2,FALSE),IF(AND(_xlfn.DAYS(J68,G68)&lt;365,Q68&lt;2,AW68&gt;0,AX68&lt;=-1),VLOOKUP(E68,'Composite Rents &amp; Incomes 2023'!$I$28:$J$32,2,FALSE),IF(AND(_xlfn.DAYS(J68,G68)&gt;364,Q68&gt;1,AW68&gt;0,AX68&lt;=-1),VLOOKUP(E68,'Composite Rents &amp; Incomes 2023'!$I$38:$K$41,3,FALSE),IF(AND(_xlfn.DAYS(J68,G68)&gt;364,Q68&lt;2,AW68&lt;1,AX68&lt;=-1),VLOOKUP(E68,'Composite Rents &amp; Incomes 2023'!$I$28:$K$32,3,FALSE),IF(AND(_xlfn.DAYS(J68,G68)&lt;365,Q68&gt;1,AX68&gt;-1),VLOOKUP(E68,'Composite Rents &amp; Incomes 2024'!$I$38:$J$41,2,FALSE),IF(AND(_xlfn.DAYS(J68,G68)&lt;365,Q68&lt;2,AX68&gt;-1),VLOOKUP(E68,'Composite Rents &amp; Incomes 2024'!$I$28:$J$32,2,FALSE),IF(AND(_xlfn.DAYS(J68,G68)&gt;364,Q68&gt;1,AX68&gt;-1),VLOOKUP(E68,'Composite Rents &amp; Incomes 2024'!$I$38:$K$41,3,FALSE),IF(AND(_xlfn.DAYS(J68,G68)&gt;364,Q68&lt;2,AX68&gt;-1),VLOOKUP(E68,'Composite Rents &amp; Incomes 2024'!$I$28:$K$32,3,FALSE),"")))))))))))))</f>
        <v/>
      </c>
      <c r="U68" s="79"/>
      <c r="V68" s="69" t="str">
        <f t="shared" si="4"/>
        <v/>
      </c>
      <c r="W68" s="79"/>
      <c r="X68" s="69" t="str">
        <f t="shared" si="5"/>
        <v/>
      </c>
      <c r="Y68" s="79"/>
      <c r="Z68" s="79"/>
      <c r="AA68" s="79"/>
      <c r="AB68" s="79"/>
      <c r="AC68" s="69" t="str">
        <f t="shared" si="6"/>
        <v/>
      </c>
      <c r="AD68" s="79"/>
      <c r="AE68" s="79"/>
      <c r="AF68" s="79"/>
      <c r="AG68" s="79"/>
      <c r="AH68" s="79"/>
      <c r="AI68" s="80"/>
      <c r="AJ68" s="120" t="str">
        <f>IF(Q68="","",ROUND(IF(AND(Q68&gt;1,AW68&lt;1),VLOOKUP(Q68,'Composite Rents &amp; Incomes 2022'!$B$38:$C$40,2,FALSE),IF(AND(Q68&lt;2,AW68&lt;1),VLOOKUP(Q68,'Composite Rents &amp; Incomes 2022'!$B$28:$C$30,2,FALSE),IF(AND(Q68&gt;1,AW68&gt;0,AX68&lt;=-1),VLOOKUP(Q68,'Composite Rents &amp; Incomes 2023'!$B$38:$C$40,2,FALSE),IF(AND(Q68&lt;2,AW68&gt;0,AX68&lt;=-1),VLOOKUP(Q68,'Composite Rents &amp; Incomes 2023'!$B$28:$C$30,2,FALSE),IF(AND(Q68&gt;1,AX68&gt;-1),VLOOKUP(Q68,'Composite Rents &amp; Incomes 2024'!$B$38:$C$40,2,FALSE),IF(AND(Q68&lt;2,AX68&gt;-1),VLOOKUP(Q68,'Composite Rents &amp; Incomes 2024'!$B$28:$C$30,2,FALSE),"")))))),0))</f>
        <v/>
      </c>
      <c r="AK68" s="120" t="str">
        <f t="shared" si="16"/>
        <v/>
      </c>
      <c r="AL68" s="121"/>
      <c r="AM68" s="57" t="str">
        <f t="shared" si="7"/>
        <v/>
      </c>
      <c r="AN68" s="57" t="str">
        <f t="shared" si="8"/>
        <v/>
      </c>
      <c r="AO68" s="70">
        <f t="shared" si="9"/>
        <v>1</v>
      </c>
      <c r="AW68" s="58">
        <f t="shared" ref="AW68:AW131" si="18">_xlfn.DAYS(J68,$AW$3)</f>
        <v>-45086</v>
      </c>
      <c r="AX68" s="70">
        <f t="shared" si="10"/>
        <v>-45443</v>
      </c>
      <c r="AY68" s="98" t="str">
        <f t="shared" si="11"/>
        <v/>
      </c>
    </row>
    <row r="69" spans="1:51" x14ac:dyDescent="0.35">
      <c r="A69" s="71"/>
      <c r="B69" s="71"/>
      <c r="C69" s="72"/>
      <c r="D69" s="72"/>
      <c r="E69" s="78"/>
      <c r="F69" s="78"/>
      <c r="G69" s="82"/>
      <c r="H69" s="82"/>
      <c r="I69" s="94"/>
      <c r="J69" s="74"/>
      <c r="K69" s="74"/>
      <c r="L69" s="82"/>
      <c r="M69" s="78"/>
      <c r="N69" s="75" t="str">
        <f t="shared" si="14"/>
        <v/>
      </c>
      <c r="O69" s="76" t="str">
        <f t="shared" si="15"/>
        <v/>
      </c>
      <c r="P69" s="77"/>
      <c r="Q69" s="78"/>
      <c r="R69" s="78"/>
      <c r="S69" s="76" t="str">
        <f t="shared" si="17"/>
        <v/>
      </c>
      <c r="T69" s="113" t="str">
        <f>IF(Q69="","",IF(AND(_xlfn.DAYS(J69,G69)&lt;365,Q69&gt;1,AW69&lt;1),VLOOKUP(E69,'Composite Rents &amp; Incomes 2022'!$I$38:$J$41,2,FALSE),IF(AND(_xlfn.DAYS(J69,G69)&lt;365,Q69&lt;2,AW69&lt;1),VLOOKUP(E69,'Composite Rents &amp; Incomes 2022'!$I$28:$J$32,2,FALSE),IF(AND(_xlfn.DAYS(J69,G69)&gt;364,Q69&gt;1,AW69&lt;1),VLOOKUP(E69,'Composite Rents &amp; Incomes 2022'!$I$38:$K$41,3,FALSE),IF(AND(_xlfn.DAYS(J69,G69)&gt;364,Q69&gt;1,AW69&lt;1),VLOOKUP(E69,'Composite Rents &amp; Incomes 2022'!$I$38:$J$41,3,FALSE),IF(AND(_xlfn.DAYS(J69,G69)&lt;365,Q69&gt;1,AW69&gt;0,AX69&lt;=-1),VLOOKUP(E69,'Composite Rents &amp; Incomes 2023'!$I$38:$J$41,2,FALSE),IF(AND(_xlfn.DAYS(J69,G69)&lt;365,Q69&lt;2,AW69&gt;0,AX69&lt;=-1),VLOOKUP(E69,'Composite Rents &amp; Incomes 2023'!$I$28:$J$32,2,FALSE),IF(AND(_xlfn.DAYS(J69,G69)&gt;364,Q69&gt;1,AW69&gt;0,AX69&lt;=-1),VLOOKUP(E69,'Composite Rents &amp; Incomes 2023'!$I$38:$K$41,3,FALSE),IF(AND(_xlfn.DAYS(J69,G69)&gt;364,Q69&lt;2,AW69&lt;1,AX69&lt;=-1),VLOOKUP(E69,'Composite Rents &amp; Incomes 2023'!$I$28:$K$32,3,FALSE),IF(AND(_xlfn.DAYS(J69,G69)&lt;365,Q69&gt;1,AX69&gt;-1),VLOOKUP(E69,'Composite Rents &amp; Incomes 2024'!$I$38:$J$41,2,FALSE),IF(AND(_xlfn.DAYS(J69,G69)&lt;365,Q69&lt;2,AX69&gt;-1),VLOOKUP(E69,'Composite Rents &amp; Incomes 2024'!$I$28:$J$32,2,FALSE),IF(AND(_xlfn.DAYS(J69,G69)&gt;364,Q69&gt;1,AX69&gt;-1),VLOOKUP(E69,'Composite Rents &amp; Incomes 2024'!$I$38:$K$41,3,FALSE),IF(AND(_xlfn.DAYS(J69,G69)&gt;364,Q69&lt;2,AX69&gt;-1),VLOOKUP(E69,'Composite Rents &amp; Incomes 2024'!$I$28:$K$32,3,FALSE),"")))))))))))))</f>
        <v/>
      </c>
      <c r="U69" s="79"/>
      <c r="V69" s="69" t="str">
        <f t="shared" ref="V69:V132" si="19">IF(U69="","",IF(AND(AO69=1,U69="No",Q69&lt;2),"$38",IF(AND(AO69=1,U69="No",Q69=2),"$53",IF(AND(AO69=1,U69="No",Q69=3),"$70",IF(AND(AO69=1,U69="No",Q69=4),"$93",IF(AND(AO69=0,U69="No",Q69&lt;2),"$42",IF(AND(AO69=0,U69="No",Q69=2),"$59",IF(AND(AO69=0,U69="No",Q69=3),"$78",IF(AND(AO69=0,U69="No",Q69=4),"$104","$0")))))))))</f>
        <v/>
      </c>
      <c r="W69" s="79"/>
      <c r="X69" s="69" t="str">
        <f t="shared" ref="X69:X132" si="20">IF(W69="","",IF(AND(AO69=1,W69="No",Q69&lt;2),"$70",IF(AND(AO69=1,W69="No",Q69=2),"$81",IF(AND(AO69=1,W69="No",Q69=3),"$100",IF(AND(AO69=1,W69="No",Q69=4),"$118",IF(AND(AO69=0,W69="No",Q69&lt;2),"$78",IF(AND(AO69=0,W69="No",Q69=2),"$91",IF(AND(AO69=0,W69="No",Q69=3),"$112",IF(AND(AO69=0,W69="No",Q69=4),"$132","$0")))))))))</f>
        <v/>
      </c>
      <c r="Y69" s="79"/>
      <c r="Z69" s="79"/>
      <c r="AA69" s="79"/>
      <c r="AB69" s="79"/>
      <c r="AC69" s="69" t="str">
        <f t="shared" ref="AC69:AC132" si="21">IF(AND(AB69="",AA69=""),"",IF(AND(AO69=1,AA69="No",AB69="Yes"),"$13",IF(AND(AO69=0,AA69="No",AB69="Yes"),"$15","$0")))</f>
        <v/>
      </c>
      <c r="AD69" s="79"/>
      <c r="AE69" s="79"/>
      <c r="AF69" s="79"/>
      <c r="AG69" s="79"/>
      <c r="AH69" s="79"/>
      <c r="AI69" s="80"/>
      <c r="AJ69" s="120" t="str">
        <f>IF(Q69="","",ROUND(IF(AND(Q69&gt;1,AW69&lt;1),VLOOKUP(Q69,'Composite Rents &amp; Incomes 2022'!$B$38:$C$40,2,FALSE),IF(AND(Q69&lt;2,AW69&lt;1),VLOOKUP(Q69,'Composite Rents &amp; Incomes 2022'!$B$28:$C$30,2,FALSE),IF(AND(Q69&gt;1,AW69&gt;0,AX69&lt;=-1),VLOOKUP(Q69,'Composite Rents &amp; Incomes 2023'!$B$38:$C$40,2,FALSE),IF(AND(Q69&lt;2,AW69&gt;0,AX69&lt;=-1),VLOOKUP(Q69,'Composite Rents &amp; Incomes 2023'!$B$28:$C$30,2,FALSE),IF(AND(Q69&gt;1,AX69&gt;-1),VLOOKUP(Q69,'Composite Rents &amp; Incomes 2024'!$B$38:$C$40,2,FALSE),IF(AND(Q69&lt;2,AX69&gt;-1),VLOOKUP(Q69,'Composite Rents &amp; Incomes 2024'!$B$28:$C$30,2,FALSE),"")))))),0))</f>
        <v/>
      </c>
      <c r="AK69" s="120" t="str">
        <f t="shared" si="16"/>
        <v/>
      </c>
      <c r="AL69" s="121"/>
      <c r="AM69" s="57" t="str">
        <f t="shared" ref="AM69:AM132" si="22">IF(AL69="","",IF(AL69&lt;=AK69,"Under", "Over"))</f>
        <v/>
      </c>
      <c r="AN69" s="57" t="str">
        <f t="shared" ref="AN69:AN132" si="23">IF(P69="","",IF(P69&lt;=T69,"Under", "Over"))</f>
        <v/>
      </c>
      <c r="AO69" s="70">
        <f t="shared" ref="AO69:AO132" si="24">IF(G69&lt;$AO$3,1,0)</f>
        <v>1</v>
      </c>
      <c r="AW69" s="58">
        <f t="shared" si="18"/>
        <v>-45086</v>
      </c>
      <c r="AX69" s="70">
        <f t="shared" ref="AX69:AX132" si="25">_xlfn.DAYS(J69,$AX$3)</f>
        <v>-45443</v>
      </c>
      <c r="AY69" s="98" t="str">
        <f t="shared" ref="AY69:AY132" si="26">IF(K69="","",IF(DATEDIF(J69,K69,"D")&gt;364,"Over",""))</f>
        <v/>
      </c>
    </row>
    <row r="70" spans="1:51" x14ac:dyDescent="0.35">
      <c r="A70" s="71"/>
      <c r="B70" s="71"/>
      <c r="C70" s="72"/>
      <c r="D70" s="72"/>
      <c r="E70" s="78"/>
      <c r="F70" s="78"/>
      <c r="G70" s="82"/>
      <c r="H70" s="82"/>
      <c r="I70" s="94"/>
      <c r="J70" s="74"/>
      <c r="K70" s="74"/>
      <c r="L70" s="82"/>
      <c r="M70" s="78"/>
      <c r="N70" s="75" t="str">
        <f t="shared" si="14"/>
        <v/>
      </c>
      <c r="O70" s="76" t="str">
        <f t="shared" si="15"/>
        <v/>
      </c>
      <c r="P70" s="77"/>
      <c r="Q70" s="78"/>
      <c r="R70" s="78"/>
      <c r="S70" s="76" t="str">
        <f t="shared" si="17"/>
        <v/>
      </c>
      <c r="T70" s="113" t="str">
        <f>IF(Q70="","",IF(AND(_xlfn.DAYS(J70,G70)&lt;365,Q70&gt;1,AW70&lt;1),VLOOKUP(E70,'Composite Rents &amp; Incomes 2022'!$I$38:$J$41,2,FALSE),IF(AND(_xlfn.DAYS(J70,G70)&lt;365,Q70&lt;2,AW70&lt;1),VLOOKUP(E70,'Composite Rents &amp; Incomes 2022'!$I$28:$J$32,2,FALSE),IF(AND(_xlfn.DAYS(J70,G70)&gt;364,Q70&gt;1,AW70&lt;1),VLOOKUP(E70,'Composite Rents &amp; Incomes 2022'!$I$38:$K$41,3,FALSE),IF(AND(_xlfn.DAYS(J70,G70)&gt;364,Q70&gt;1,AW70&lt;1),VLOOKUP(E70,'Composite Rents &amp; Incomes 2022'!$I$38:$J$41,3,FALSE),IF(AND(_xlfn.DAYS(J70,G70)&lt;365,Q70&gt;1,AW70&gt;0,AX70&lt;=-1),VLOOKUP(E70,'Composite Rents &amp; Incomes 2023'!$I$38:$J$41,2,FALSE),IF(AND(_xlfn.DAYS(J70,G70)&lt;365,Q70&lt;2,AW70&gt;0,AX70&lt;=-1),VLOOKUP(E70,'Composite Rents &amp; Incomes 2023'!$I$28:$J$32,2,FALSE),IF(AND(_xlfn.DAYS(J70,G70)&gt;364,Q70&gt;1,AW70&gt;0,AX70&lt;=-1),VLOOKUP(E70,'Composite Rents &amp; Incomes 2023'!$I$38:$K$41,3,FALSE),IF(AND(_xlfn.DAYS(J70,G70)&gt;364,Q70&lt;2,AW70&lt;1,AX70&lt;=-1),VLOOKUP(E70,'Composite Rents &amp; Incomes 2023'!$I$28:$K$32,3,FALSE),IF(AND(_xlfn.DAYS(J70,G70)&lt;365,Q70&gt;1,AX70&gt;-1),VLOOKUP(E70,'Composite Rents &amp; Incomes 2024'!$I$38:$J$41,2,FALSE),IF(AND(_xlfn.DAYS(J70,G70)&lt;365,Q70&lt;2,AX70&gt;-1),VLOOKUP(E70,'Composite Rents &amp; Incomes 2024'!$I$28:$J$32,2,FALSE),IF(AND(_xlfn.DAYS(J70,G70)&gt;364,Q70&gt;1,AX70&gt;-1),VLOOKUP(E70,'Composite Rents &amp; Incomes 2024'!$I$38:$K$41,3,FALSE),IF(AND(_xlfn.DAYS(J70,G70)&gt;364,Q70&lt;2,AX70&gt;-1),VLOOKUP(E70,'Composite Rents &amp; Incomes 2024'!$I$28:$K$32,3,FALSE),"")))))))))))))</f>
        <v/>
      </c>
      <c r="U70" s="79"/>
      <c r="V70" s="69" t="str">
        <f t="shared" si="19"/>
        <v/>
      </c>
      <c r="W70" s="79"/>
      <c r="X70" s="69" t="str">
        <f t="shared" si="20"/>
        <v/>
      </c>
      <c r="Y70" s="79"/>
      <c r="Z70" s="79"/>
      <c r="AA70" s="79"/>
      <c r="AB70" s="79"/>
      <c r="AC70" s="69" t="str">
        <f t="shared" si="21"/>
        <v/>
      </c>
      <c r="AD70" s="79"/>
      <c r="AE70" s="79"/>
      <c r="AF70" s="79"/>
      <c r="AG70" s="79"/>
      <c r="AH70" s="79"/>
      <c r="AI70" s="80"/>
      <c r="AJ70" s="120" t="str">
        <f>IF(Q70="","",ROUND(IF(AND(Q70&gt;1,AW70&lt;1),VLOOKUP(Q70,'Composite Rents &amp; Incomes 2022'!$B$38:$C$40,2,FALSE),IF(AND(Q70&lt;2,AW70&lt;1),VLOOKUP(Q70,'Composite Rents &amp; Incomes 2022'!$B$28:$C$30,2,FALSE),IF(AND(Q70&gt;1,AW70&gt;0,AX70&lt;=-1),VLOOKUP(Q70,'Composite Rents &amp; Incomes 2023'!$B$38:$C$40,2,FALSE),IF(AND(Q70&lt;2,AW70&gt;0,AX70&lt;=-1),VLOOKUP(Q70,'Composite Rents &amp; Incomes 2023'!$B$28:$C$30,2,FALSE),IF(AND(Q70&gt;1,AX70&gt;-1),VLOOKUP(Q70,'Composite Rents &amp; Incomes 2024'!$B$38:$C$40,2,FALSE),IF(AND(Q70&lt;2,AX70&gt;-1),VLOOKUP(Q70,'Composite Rents &amp; Incomes 2024'!$B$28:$C$30,2,FALSE),"")))))),0))</f>
        <v/>
      </c>
      <c r="AK70" s="120" t="str">
        <f t="shared" si="16"/>
        <v/>
      </c>
      <c r="AL70" s="121"/>
      <c r="AM70" s="57" t="str">
        <f t="shared" si="22"/>
        <v/>
      </c>
      <c r="AN70" s="57" t="str">
        <f t="shared" si="23"/>
        <v/>
      </c>
      <c r="AO70" s="70">
        <f t="shared" si="24"/>
        <v>1</v>
      </c>
      <c r="AW70" s="58">
        <f t="shared" si="18"/>
        <v>-45086</v>
      </c>
      <c r="AX70" s="70">
        <f t="shared" si="25"/>
        <v>-45443</v>
      </c>
      <c r="AY70" s="98" t="str">
        <f t="shared" si="26"/>
        <v/>
      </c>
    </row>
    <row r="71" spans="1:51" x14ac:dyDescent="0.35">
      <c r="A71" s="71"/>
      <c r="B71" s="71"/>
      <c r="C71" s="72"/>
      <c r="D71" s="72"/>
      <c r="E71" s="78"/>
      <c r="F71" s="78"/>
      <c r="G71" s="82"/>
      <c r="H71" s="82"/>
      <c r="I71" s="94"/>
      <c r="J71" s="74"/>
      <c r="K71" s="74"/>
      <c r="L71" s="82"/>
      <c r="M71" s="78"/>
      <c r="N71" s="75" t="str">
        <f t="shared" si="14"/>
        <v/>
      </c>
      <c r="O71" s="76" t="str">
        <f t="shared" si="15"/>
        <v/>
      </c>
      <c r="P71" s="77"/>
      <c r="Q71" s="78"/>
      <c r="R71" s="78"/>
      <c r="S71" s="76" t="str">
        <f t="shared" si="17"/>
        <v/>
      </c>
      <c r="T71" s="113" t="str">
        <f>IF(Q71="","",IF(AND(_xlfn.DAYS(J71,G71)&lt;365,Q71&gt;1,AW71&lt;1),VLOOKUP(E71,'Composite Rents &amp; Incomes 2022'!$I$38:$J$41,2,FALSE),IF(AND(_xlfn.DAYS(J71,G71)&lt;365,Q71&lt;2,AW71&lt;1),VLOOKUP(E71,'Composite Rents &amp; Incomes 2022'!$I$28:$J$32,2,FALSE),IF(AND(_xlfn.DAYS(J71,G71)&gt;364,Q71&gt;1,AW71&lt;1),VLOOKUP(E71,'Composite Rents &amp; Incomes 2022'!$I$38:$K$41,3,FALSE),IF(AND(_xlfn.DAYS(J71,G71)&gt;364,Q71&gt;1,AW71&lt;1),VLOOKUP(E71,'Composite Rents &amp; Incomes 2022'!$I$38:$J$41,3,FALSE),IF(AND(_xlfn.DAYS(J71,G71)&lt;365,Q71&gt;1,AW71&gt;0,AX71&lt;=-1),VLOOKUP(E71,'Composite Rents &amp; Incomes 2023'!$I$38:$J$41,2,FALSE),IF(AND(_xlfn.DAYS(J71,G71)&lt;365,Q71&lt;2,AW71&gt;0,AX71&lt;=-1),VLOOKUP(E71,'Composite Rents &amp; Incomes 2023'!$I$28:$J$32,2,FALSE),IF(AND(_xlfn.DAYS(J71,G71)&gt;364,Q71&gt;1,AW71&gt;0,AX71&lt;=-1),VLOOKUP(E71,'Composite Rents &amp; Incomes 2023'!$I$38:$K$41,3,FALSE),IF(AND(_xlfn.DAYS(J71,G71)&gt;364,Q71&lt;2,AW71&lt;1,AX71&lt;=-1),VLOOKUP(E71,'Composite Rents &amp; Incomes 2023'!$I$28:$K$32,3,FALSE),IF(AND(_xlfn.DAYS(J71,G71)&lt;365,Q71&gt;1,AX71&gt;-1),VLOOKUP(E71,'Composite Rents &amp; Incomes 2024'!$I$38:$J$41,2,FALSE),IF(AND(_xlfn.DAYS(J71,G71)&lt;365,Q71&lt;2,AX71&gt;-1),VLOOKUP(E71,'Composite Rents &amp; Incomes 2024'!$I$28:$J$32,2,FALSE),IF(AND(_xlfn.DAYS(J71,G71)&gt;364,Q71&gt;1,AX71&gt;-1),VLOOKUP(E71,'Composite Rents &amp; Incomes 2024'!$I$38:$K$41,3,FALSE),IF(AND(_xlfn.DAYS(J71,G71)&gt;364,Q71&lt;2,AX71&gt;-1),VLOOKUP(E71,'Composite Rents &amp; Incomes 2024'!$I$28:$K$32,3,FALSE),"")))))))))))))</f>
        <v/>
      </c>
      <c r="U71" s="79"/>
      <c r="V71" s="69" t="str">
        <f t="shared" si="19"/>
        <v/>
      </c>
      <c r="W71" s="79"/>
      <c r="X71" s="69" t="str">
        <f t="shared" si="20"/>
        <v/>
      </c>
      <c r="Y71" s="79"/>
      <c r="Z71" s="79"/>
      <c r="AA71" s="79"/>
      <c r="AB71" s="79"/>
      <c r="AC71" s="69" t="str">
        <f t="shared" si="21"/>
        <v/>
      </c>
      <c r="AD71" s="79"/>
      <c r="AE71" s="79"/>
      <c r="AF71" s="79"/>
      <c r="AG71" s="79"/>
      <c r="AH71" s="79"/>
      <c r="AI71" s="80"/>
      <c r="AJ71" s="120" t="str">
        <f>IF(Q71="","",ROUND(IF(AND(Q71&gt;1,AW71&lt;1),VLOOKUP(Q71,'Composite Rents &amp; Incomes 2022'!$B$38:$C$40,2,FALSE),IF(AND(Q71&lt;2,AW71&lt;1),VLOOKUP(Q71,'Composite Rents &amp; Incomes 2022'!$B$28:$C$30,2,FALSE),IF(AND(Q71&gt;1,AW71&gt;0,AX71&lt;=-1),VLOOKUP(Q71,'Composite Rents &amp; Incomes 2023'!$B$38:$C$40,2,FALSE),IF(AND(Q71&lt;2,AW71&gt;0,AX71&lt;=-1),VLOOKUP(Q71,'Composite Rents &amp; Incomes 2023'!$B$28:$C$30,2,FALSE),IF(AND(Q71&gt;1,AX71&gt;-1),VLOOKUP(Q71,'Composite Rents &amp; Incomes 2024'!$B$38:$C$40,2,FALSE),IF(AND(Q71&lt;2,AX71&gt;-1),VLOOKUP(Q71,'Composite Rents &amp; Incomes 2024'!$B$28:$C$30,2,FALSE),"")))))),0))</f>
        <v/>
      </c>
      <c r="AK71" s="120" t="str">
        <f t="shared" si="16"/>
        <v/>
      </c>
      <c r="AL71" s="121"/>
      <c r="AM71" s="57" t="str">
        <f t="shared" si="22"/>
        <v/>
      </c>
      <c r="AN71" s="57" t="str">
        <f t="shared" si="23"/>
        <v/>
      </c>
      <c r="AO71" s="70">
        <f t="shared" si="24"/>
        <v>1</v>
      </c>
      <c r="AW71" s="58">
        <f t="shared" si="18"/>
        <v>-45086</v>
      </c>
      <c r="AX71" s="70">
        <f t="shared" si="25"/>
        <v>-45443</v>
      </c>
      <c r="AY71" s="98" t="str">
        <f t="shared" si="26"/>
        <v/>
      </c>
    </row>
    <row r="72" spans="1:51" x14ac:dyDescent="0.35">
      <c r="A72" s="71"/>
      <c r="B72" s="71"/>
      <c r="C72" s="72"/>
      <c r="D72" s="72"/>
      <c r="E72" s="78"/>
      <c r="F72" s="78"/>
      <c r="G72" s="82"/>
      <c r="H72" s="82"/>
      <c r="I72" s="94"/>
      <c r="J72" s="74"/>
      <c r="K72" s="74"/>
      <c r="L72" s="82"/>
      <c r="M72" s="78"/>
      <c r="N72" s="75" t="str">
        <f t="shared" si="14"/>
        <v/>
      </c>
      <c r="O72" s="76" t="str">
        <f t="shared" si="15"/>
        <v/>
      </c>
      <c r="P72" s="77"/>
      <c r="Q72" s="78"/>
      <c r="R72" s="78"/>
      <c r="S72" s="76" t="str">
        <f t="shared" si="17"/>
        <v/>
      </c>
      <c r="T72" s="113" t="str">
        <f>IF(Q72="","",IF(AND(_xlfn.DAYS(J72,G72)&lt;365,Q72&gt;1,AW72&lt;1),VLOOKUP(E72,'Composite Rents &amp; Incomes 2022'!$I$38:$J$41,2,FALSE),IF(AND(_xlfn.DAYS(J72,G72)&lt;365,Q72&lt;2,AW72&lt;1),VLOOKUP(E72,'Composite Rents &amp; Incomes 2022'!$I$28:$J$32,2,FALSE),IF(AND(_xlfn.DAYS(J72,G72)&gt;364,Q72&gt;1,AW72&lt;1),VLOOKUP(E72,'Composite Rents &amp; Incomes 2022'!$I$38:$K$41,3,FALSE),IF(AND(_xlfn.DAYS(J72,G72)&gt;364,Q72&gt;1,AW72&lt;1),VLOOKUP(E72,'Composite Rents &amp; Incomes 2022'!$I$38:$J$41,3,FALSE),IF(AND(_xlfn.DAYS(J72,G72)&lt;365,Q72&gt;1,AW72&gt;0,AX72&lt;=-1),VLOOKUP(E72,'Composite Rents &amp; Incomes 2023'!$I$38:$J$41,2,FALSE),IF(AND(_xlfn.DAYS(J72,G72)&lt;365,Q72&lt;2,AW72&gt;0,AX72&lt;=-1),VLOOKUP(E72,'Composite Rents &amp; Incomes 2023'!$I$28:$J$32,2,FALSE),IF(AND(_xlfn.DAYS(J72,G72)&gt;364,Q72&gt;1,AW72&gt;0,AX72&lt;=-1),VLOOKUP(E72,'Composite Rents &amp; Incomes 2023'!$I$38:$K$41,3,FALSE),IF(AND(_xlfn.DAYS(J72,G72)&gt;364,Q72&lt;2,AW72&lt;1,AX72&lt;=-1),VLOOKUP(E72,'Composite Rents &amp; Incomes 2023'!$I$28:$K$32,3,FALSE),IF(AND(_xlfn.DAYS(J72,G72)&lt;365,Q72&gt;1,AX72&gt;-1),VLOOKUP(E72,'Composite Rents &amp; Incomes 2024'!$I$38:$J$41,2,FALSE),IF(AND(_xlfn.DAYS(J72,G72)&lt;365,Q72&lt;2,AX72&gt;-1),VLOOKUP(E72,'Composite Rents &amp; Incomes 2024'!$I$28:$J$32,2,FALSE),IF(AND(_xlfn.DAYS(J72,G72)&gt;364,Q72&gt;1,AX72&gt;-1),VLOOKUP(E72,'Composite Rents &amp; Incomes 2024'!$I$38:$K$41,3,FALSE),IF(AND(_xlfn.DAYS(J72,G72)&gt;364,Q72&lt;2,AX72&gt;-1),VLOOKUP(E72,'Composite Rents &amp; Incomes 2024'!$I$28:$K$32,3,FALSE),"")))))))))))))</f>
        <v/>
      </c>
      <c r="U72" s="79"/>
      <c r="V72" s="69" t="str">
        <f t="shared" si="19"/>
        <v/>
      </c>
      <c r="W72" s="79"/>
      <c r="X72" s="69" t="str">
        <f t="shared" si="20"/>
        <v/>
      </c>
      <c r="Y72" s="79"/>
      <c r="Z72" s="79"/>
      <c r="AA72" s="79"/>
      <c r="AB72" s="79"/>
      <c r="AC72" s="69" t="str">
        <f t="shared" si="21"/>
        <v/>
      </c>
      <c r="AD72" s="79"/>
      <c r="AE72" s="79"/>
      <c r="AF72" s="79"/>
      <c r="AG72" s="79"/>
      <c r="AH72" s="79"/>
      <c r="AI72" s="80"/>
      <c r="AJ72" s="120" t="str">
        <f>IF(Q72="","",ROUND(IF(AND(Q72&gt;1,AW72&lt;1),VLOOKUP(Q72,'Composite Rents &amp; Incomes 2022'!$B$38:$C$40,2,FALSE),IF(AND(Q72&lt;2,AW72&lt;1),VLOOKUP(Q72,'Composite Rents &amp; Incomes 2022'!$B$28:$C$30,2,FALSE),IF(AND(Q72&gt;1,AW72&gt;0,AX72&lt;=-1),VLOOKUP(Q72,'Composite Rents &amp; Incomes 2023'!$B$38:$C$40,2,FALSE),IF(AND(Q72&lt;2,AW72&gt;0,AX72&lt;=-1),VLOOKUP(Q72,'Composite Rents &amp; Incomes 2023'!$B$28:$C$30,2,FALSE),IF(AND(Q72&gt;1,AX72&gt;-1),VLOOKUP(Q72,'Composite Rents &amp; Incomes 2024'!$B$38:$C$40,2,FALSE),IF(AND(Q72&lt;2,AX72&gt;-1),VLOOKUP(Q72,'Composite Rents &amp; Incomes 2024'!$B$28:$C$30,2,FALSE),"")))))),0))</f>
        <v/>
      </c>
      <c r="AK72" s="120" t="str">
        <f t="shared" si="16"/>
        <v/>
      </c>
      <c r="AL72" s="121"/>
      <c r="AM72" s="57" t="str">
        <f t="shared" si="22"/>
        <v/>
      </c>
      <c r="AN72" s="57" t="str">
        <f t="shared" si="23"/>
        <v/>
      </c>
      <c r="AO72" s="70">
        <f t="shared" si="24"/>
        <v>1</v>
      </c>
      <c r="AW72" s="58">
        <f t="shared" si="18"/>
        <v>-45086</v>
      </c>
      <c r="AX72" s="70">
        <f t="shared" si="25"/>
        <v>-45443</v>
      </c>
      <c r="AY72" s="98" t="str">
        <f t="shared" si="26"/>
        <v/>
      </c>
    </row>
    <row r="73" spans="1:51" x14ac:dyDescent="0.35">
      <c r="A73" s="71"/>
      <c r="B73" s="71"/>
      <c r="C73" s="72"/>
      <c r="D73" s="72"/>
      <c r="E73" s="78"/>
      <c r="F73" s="78"/>
      <c r="G73" s="82"/>
      <c r="H73" s="82"/>
      <c r="I73" s="94"/>
      <c r="J73" s="74"/>
      <c r="K73" s="74"/>
      <c r="L73" s="82"/>
      <c r="M73" s="78"/>
      <c r="N73" s="75" t="str">
        <f t="shared" si="14"/>
        <v/>
      </c>
      <c r="O73" s="76" t="str">
        <f t="shared" si="15"/>
        <v/>
      </c>
      <c r="P73" s="77"/>
      <c r="Q73" s="78"/>
      <c r="R73" s="78"/>
      <c r="S73" s="76" t="str">
        <f t="shared" si="17"/>
        <v/>
      </c>
      <c r="T73" s="113" t="str">
        <f>IF(Q73="","",IF(AND(_xlfn.DAYS(J73,G73)&lt;365,Q73&gt;1,AW73&lt;1),VLOOKUP(E73,'Composite Rents &amp; Incomes 2022'!$I$38:$J$41,2,FALSE),IF(AND(_xlfn.DAYS(J73,G73)&lt;365,Q73&lt;2,AW73&lt;1),VLOOKUP(E73,'Composite Rents &amp; Incomes 2022'!$I$28:$J$32,2,FALSE),IF(AND(_xlfn.DAYS(J73,G73)&gt;364,Q73&gt;1,AW73&lt;1),VLOOKUP(E73,'Composite Rents &amp; Incomes 2022'!$I$38:$K$41,3,FALSE),IF(AND(_xlfn.DAYS(J73,G73)&gt;364,Q73&gt;1,AW73&lt;1),VLOOKUP(E73,'Composite Rents &amp; Incomes 2022'!$I$38:$J$41,3,FALSE),IF(AND(_xlfn.DAYS(J73,G73)&lt;365,Q73&gt;1,AW73&gt;0,AX73&lt;=-1),VLOOKUP(E73,'Composite Rents &amp; Incomes 2023'!$I$38:$J$41,2,FALSE),IF(AND(_xlfn.DAYS(J73,G73)&lt;365,Q73&lt;2,AW73&gt;0,AX73&lt;=-1),VLOOKUP(E73,'Composite Rents &amp; Incomes 2023'!$I$28:$J$32,2,FALSE),IF(AND(_xlfn.DAYS(J73,G73)&gt;364,Q73&gt;1,AW73&gt;0,AX73&lt;=-1),VLOOKUP(E73,'Composite Rents &amp; Incomes 2023'!$I$38:$K$41,3,FALSE),IF(AND(_xlfn.DAYS(J73,G73)&gt;364,Q73&lt;2,AW73&lt;1,AX73&lt;=-1),VLOOKUP(E73,'Composite Rents &amp; Incomes 2023'!$I$28:$K$32,3,FALSE),IF(AND(_xlfn.DAYS(J73,G73)&lt;365,Q73&gt;1,AX73&gt;-1),VLOOKUP(E73,'Composite Rents &amp; Incomes 2024'!$I$38:$J$41,2,FALSE),IF(AND(_xlfn.DAYS(J73,G73)&lt;365,Q73&lt;2,AX73&gt;-1),VLOOKUP(E73,'Composite Rents &amp; Incomes 2024'!$I$28:$J$32,2,FALSE),IF(AND(_xlfn.DAYS(J73,G73)&gt;364,Q73&gt;1,AX73&gt;-1),VLOOKUP(E73,'Composite Rents &amp; Incomes 2024'!$I$38:$K$41,3,FALSE),IF(AND(_xlfn.DAYS(J73,G73)&gt;364,Q73&lt;2,AX73&gt;-1),VLOOKUP(E73,'Composite Rents &amp; Incomes 2024'!$I$28:$K$32,3,FALSE),"")))))))))))))</f>
        <v/>
      </c>
      <c r="U73" s="79"/>
      <c r="V73" s="69" t="str">
        <f t="shared" si="19"/>
        <v/>
      </c>
      <c r="W73" s="79"/>
      <c r="X73" s="69" t="str">
        <f t="shared" si="20"/>
        <v/>
      </c>
      <c r="Y73" s="79"/>
      <c r="Z73" s="79"/>
      <c r="AA73" s="79"/>
      <c r="AB73" s="79"/>
      <c r="AC73" s="69" t="str">
        <f t="shared" si="21"/>
        <v/>
      </c>
      <c r="AD73" s="79"/>
      <c r="AE73" s="79"/>
      <c r="AF73" s="79"/>
      <c r="AG73" s="79"/>
      <c r="AH73" s="79"/>
      <c r="AI73" s="80"/>
      <c r="AJ73" s="120" t="str">
        <f>IF(Q73="","",ROUND(IF(AND(Q73&gt;1,AW73&lt;1),VLOOKUP(Q73,'Composite Rents &amp; Incomes 2022'!$B$38:$C$40,2,FALSE),IF(AND(Q73&lt;2,AW73&lt;1),VLOOKUP(Q73,'Composite Rents &amp; Incomes 2022'!$B$28:$C$30,2,FALSE),IF(AND(Q73&gt;1,AW73&gt;0,AX73&lt;=-1),VLOOKUP(Q73,'Composite Rents &amp; Incomes 2023'!$B$38:$C$40,2,FALSE),IF(AND(Q73&lt;2,AW73&gt;0,AX73&lt;=-1),VLOOKUP(Q73,'Composite Rents &amp; Incomes 2023'!$B$28:$C$30,2,FALSE),IF(AND(Q73&gt;1,AX73&gt;-1),VLOOKUP(Q73,'Composite Rents &amp; Incomes 2024'!$B$38:$C$40,2,FALSE),IF(AND(Q73&lt;2,AX73&gt;-1),VLOOKUP(Q73,'Composite Rents &amp; Incomes 2024'!$B$28:$C$30,2,FALSE),"")))))),0))</f>
        <v/>
      </c>
      <c r="AK73" s="120" t="str">
        <f t="shared" si="16"/>
        <v/>
      </c>
      <c r="AL73" s="121"/>
      <c r="AM73" s="57" t="str">
        <f t="shared" si="22"/>
        <v/>
      </c>
      <c r="AN73" s="57" t="str">
        <f t="shared" si="23"/>
        <v/>
      </c>
      <c r="AO73" s="70">
        <f t="shared" si="24"/>
        <v>1</v>
      </c>
      <c r="AW73" s="58">
        <f t="shared" si="18"/>
        <v>-45086</v>
      </c>
      <c r="AX73" s="70">
        <f t="shared" si="25"/>
        <v>-45443</v>
      </c>
      <c r="AY73" s="98" t="str">
        <f t="shared" si="26"/>
        <v/>
      </c>
    </row>
    <row r="74" spans="1:51" x14ac:dyDescent="0.35">
      <c r="A74" s="71"/>
      <c r="B74" s="71"/>
      <c r="C74" s="72"/>
      <c r="D74" s="72"/>
      <c r="E74" s="78"/>
      <c r="F74" s="78"/>
      <c r="G74" s="82"/>
      <c r="H74" s="82"/>
      <c r="I74" s="94"/>
      <c r="J74" s="74"/>
      <c r="K74" s="74"/>
      <c r="L74" s="82"/>
      <c r="M74" s="78"/>
      <c r="N74" s="75" t="str">
        <f t="shared" si="14"/>
        <v/>
      </c>
      <c r="O74" s="76" t="str">
        <f t="shared" si="15"/>
        <v/>
      </c>
      <c r="P74" s="77"/>
      <c r="Q74" s="78"/>
      <c r="R74" s="78"/>
      <c r="S74" s="76" t="str">
        <f t="shared" si="17"/>
        <v/>
      </c>
      <c r="T74" s="113" t="str">
        <f>IF(Q74="","",IF(AND(_xlfn.DAYS(J74,G74)&lt;365,Q74&gt;1,AW74&lt;1),VLOOKUP(E74,'Composite Rents &amp; Incomes 2022'!$I$38:$J$41,2,FALSE),IF(AND(_xlfn.DAYS(J74,G74)&lt;365,Q74&lt;2,AW74&lt;1),VLOOKUP(E74,'Composite Rents &amp; Incomes 2022'!$I$28:$J$32,2,FALSE),IF(AND(_xlfn.DAYS(J74,G74)&gt;364,Q74&gt;1,AW74&lt;1),VLOOKUP(E74,'Composite Rents &amp; Incomes 2022'!$I$38:$K$41,3,FALSE),IF(AND(_xlfn.DAYS(J74,G74)&gt;364,Q74&gt;1,AW74&lt;1),VLOOKUP(E74,'Composite Rents &amp; Incomes 2022'!$I$38:$J$41,3,FALSE),IF(AND(_xlfn.DAYS(J74,G74)&lt;365,Q74&gt;1,AW74&gt;0,AX74&lt;=-1),VLOOKUP(E74,'Composite Rents &amp; Incomes 2023'!$I$38:$J$41,2,FALSE),IF(AND(_xlfn.DAYS(J74,G74)&lt;365,Q74&lt;2,AW74&gt;0,AX74&lt;=-1),VLOOKUP(E74,'Composite Rents &amp; Incomes 2023'!$I$28:$J$32,2,FALSE),IF(AND(_xlfn.DAYS(J74,G74)&gt;364,Q74&gt;1,AW74&gt;0,AX74&lt;=-1),VLOOKUP(E74,'Composite Rents &amp; Incomes 2023'!$I$38:$K$41,3,FALSE),IF(AND(_xlfn.DAYS(J74,G74)&gt;364,Q74&lt;2,AW74&lt;1,AX74&lt;=-1),VLOOKUP(E74,'Composite Rents &amp; Incomes 2023'!$I$28:$K$32,3,FALSE),IF(AND(_xlfn.DAYS(J74,G74)&lt;365,Q74&gt;1,AX74&gt;-1),VLOOKUP(E74,'Composite Rents &amp; Incomes 2024'!$I$38:$J$41,2,FALSE),IF(AND(_xlfn.DAYS(J74,G74)&lt;365,Q74&lt;2,AX74&gt;-1),VLOOKUP(E74,'Composite Rents &amp; Incomes 2024'!$I$28:$J$32,2,FALSE),IF(AND(_xlfn.DAYS(J74,G74)&gt;364,Q74&gt;1,AX74&gt;-1),VLOOKUP(E74,'Composite Rents &amp; Incomes 2024'!$I$38:$K$41,3,FALSE),IF(AND(_xlfn.DAYS(J74,G74)&gt;364,Q74&lt;2,AX74&gt;-1),VLOOKUP(E74,'Composite Rents &amp; Incomes 2024'!$I$28:$K$32,3,FALSE),"")))))))))))))</f>
        <v/>
      </c>
      <c r="U74" s="79"/>
      <c r="V74" s="69" t="str">
        <f t="shared" si="19"/>
        <v/>
      </c>
      <c r="W74" s="79"/>
      <c r="X74" s="69" t="str">
        <f t="shared" si="20"/>
        <v/>
      </c>
      <c r="Y74" s="79"/>
      <c r="Z74" s="79"/>
      <c r="AA74" s="79"/>
      <c r="AB74" s="79"/>
      <c r="AC74" s="69" t="str">
        <f t="shared" si="21"/>
        <v/>
      </c>
      <c r="AD74" s="79"/>
      <c r="AE74" s="79"/>
      <c r="AF74" s="79"/>
      <c r="AG74" s="79"/>
      <c r="AH74" s="79"/>
      <c r="AI74" s="80"/>
      <c r="AJ74" s="120" t="str">
        <f>IF(Q74="","",ROUND(IF(AND(Q74&gt;1,AW74&lt;1),VLOOKUP(Q74,'Composite Rents &amp; Incomes 2022'!$B$38:$C$40,2,FALSE),IF(AND(Q74&lt;2,AW74&lt;1),VLOOKUP(Q74,'Composite Rents &amp; Incomes 2022'!$B$28:$C$30,2,FALSE),IF(AND(Q74&gt;1,AW74&gt;0,AX74&lt;=-1),VLOOKUP(Q74,'Composite Rents &amp; Incomes 2023'!$B$38:$C$40,2,FALSE),IF(AND(Q74&lt;2,AW74&gt;0,AX74&lt;=-1),VLOOKUP(Q74,'Composite Rents &amp; Incomes 2023'!$B$28:$C$30,2,FALSE),IF(AND(Q74&gt;1,AX74&gt;-1),VLOOKUP(Q74,'Composite Rents &amp; Incomes 2024'!$B$38:$C$40,2,FALSE),IF(AND(Q74&lt;2,AX74&gt;-1),VLOOKUP(Q74,'Composite Rents &amp; Incomes 2024'!$B$28:$C$30,2,FALSE),"")))))),0))</f>
        <v/>
      </c>
      <c r="AK74" s="120" t="str">
        <f t="shared" si="16"/>
        <v/>
      </c>
      <c r="AL74" s="121"/>
      <c r="AM74" s="57" t="str">
        <f t="shared" si="22"/>
        <v/>
      </c>
      <c r="AN74" s="57" t="str">
        <f t="shared" si="23"/>
        <v/>
      </c>
      <c r="AO74" s="70">
        <f t="shared" si="24"/>
        <v>1</v>
      </c>
      <c r="AW74" s="58">
        <f t="shared" si="18"/>
        <v>-45086</v>
      </c>
      <c r="AX74" s="70">
        <f t="shared" si="25"/>
        <v>-45443</v>
      </c>
      <c r="AY74" s="98" t="str">
        <f t="shared" si="26"/>
        <v/>
      </c>
    </row>
    <row r="75" spans="1:51" x14ac:dyDescent="0.35">
      <c r="A75" s="71"/>
      <c r="B75" s="71"/>
      <c r="C75" s="72"/>
      <c r="D75" s="72"/>
      <c r="E75" s="78"/>
      <c r="F75" s="78"/>
      <c r="G75" s="82"/>
      <c r="H75" s="82"/>
      <c r="I75" s="94"/>
      <c r="J75" s="74"/>
      <c r="K75" s="74"/>
      <c r="L75" s="82"/>
      <c r="M75" s="78"/>
      <c r="N75" s="75" t="str">
        <f t="shared" si="14"/>
        <v/>
      </c>
      <c r="O75" s="76" t="str">
        <f t="shared" si="15"/>
        <v/>
      </c>
      <c r="P75" s="77"/>
      <c r="Q75" s="78"/>
      <c r="R75" s="78"/>
      <c r="S75" s="76" t="str">
        <f t="shared" si="17"/>
        <v/>
      </c>
      <c r="T75" s="113" t="str">
        <f>IF(Q75="","",IF(AND(_xlfn.DAYS(J75,G75)&lt;365,Q75&gt;1,AW75&lt;1),VLOOKUP(E75,'Composite Rents &amp; Incomes 2022'!$I$38:$J$41,2,FALSE),IF(AND(_xlfn.DAYS(J75,G75)&lt;365,Q75&lt;2,AW75&lt;1),VLOOKUP(E75,'Composite Rents &amp; Incomes 2022'!$I$28:$J$32,2,FALSE),IF(AND(_xlfn.DAYS(J75,G75)&gt;364,Q75&gt;1,AW75&lt;1),VLOOKUP(E75,'Composite Rents &amp; Incomes 2022'!$I$38:$K$41,3,FALSE),IF(AND(_xlfn.DAYS(J75,G75)&gt;364,Q75&gt;1,AW75&lt;1),VLOOKUP(E75,'Composite Rents &amp; Incomes 2022'!$I$38:$J$41,3,FALSE),IF(AND(_xlfn.DAYS(J75,G75)&lt;365,Q75&gt;1,AW75&gt;0,AX75&lt;=-1),VLOOKUP(E75,'Composite Rents &amp; Incomes 2023'!$I$38:$J$41,2,FALSE),IF(AND(_xlfn.DAYS(J75,G75)&lt;365,Q75&lt;2,AW75&gt;0,AX75&lt;=-1),VLOOKUP(E75,'Composite Rents &amp; Incomes 2023'!$I$28:$J$32,2,FALSE),IF(AND(_xlfn.DAYS(J75,G75)&gt;364,Q75&gt;1,AW75&gt;0,AX75&lt;=-1),VLOOKUP(E75,'Composite Rents &amp; Incomes 2023'!$I$38:$K$41,3,FALSE),IF(AND(_xlfn.DAYS(J75,G75)&gt;364,Q75&lt;2,AW75&lt;1,AX75&lt;=-1),VLOOKUP(E75,'Composite Rents &amp; Incomes 2023'!$I$28:$K$32,3,FALSE),IF(AND(_xlfn.DAYS(J75,G75)&lt;365,Q75&gt;1,AX75&gt;-1),VLOOKUP(E75,'Composite Rents &amp; Incomes 2024'!$I$38:$J$41,2,FALSE),IF(AND(_xlfn.DAYS(J75,G75)&lt;365,Q75&lt;2,AX75&gt;-1),VLOOKUP(E75,'Composite Rents &amp; Incomes 2024'!$I$28:$J$32,2,FALSE),IF(AND(_xlfn.DAYS(J75,G75)&gt;364,Q75&gt;1,AX75&gt;-1),VLOOKUP(E75,'Composite Rents &amp; Incomes 2024'!$I$38:$K$41,3,FALSE),IF(AND(_xlfn.DAYS(J75,G75)&gt;364,Q75&lt;2,AX75&gt;-1),VLOOKUP(E75,'Composite Rents &amp; Incomes 2024'!$I$28:$K$32,3,FALSE),"")))))))))))))</f>
        <v/>
      </c>
      <c r="U75" s="79"/>
      <c r="V75" s="69" t="str">
        <f t="shared" si="19"/>
        <v/>
      </c>
      <c r="W75" s="79"/>
      <c r="X75" s="69" t="str">
        <f t="shared" si="20"/>
        <v/>
      </c>
      <c r="Y75" s="79"/>
      <c r="Z75" s="79"/>
      <c r="AA75" s="79"/>
      <c r="AB75" s="79"/>
      <c r="AC75" s="69" t="str">
        <f t="shared" si="21"/>
        <v/>
      </c>
      <c r="AD75" s="79"/>
      <c r="AE75" s="79"/>
      <c r="AF75" s="79"/>
      <c r="AG75" s="79"/>
      <c r="AH75" s="79"/>
      <c r="AI75" s="80"/>
      <c r="AJ75" s="120" t="str">
        <f>IF(Q75="","",ROUND(IF(AND(Q75&gt;1,AW75&lt;1),VLOOKUP(Q75,'Composite Rents &amp; Incomes 2022'!$B$38:$C$40,2,FALSE),IF(AND(Q75&lt;2,AW75&lt;1),VLOOKUP(Q75,'Composite Rents &amp; Incomes 2022'!$B$28:$C$30,2,FALSE),IF(AND(Q75&gt;1,AW75&gt;0,AX75&lt;=-1),VLOOKUP(Q75,'Composite Rents &amp; Incomes 2023'!$B$38:$C$40,2,FALSE),IF(AND(Q75&lt;2,AW75&gt;0,AX75&lt;=-1),VLOOKUP(Q75,'Composite Rents &amp; Incomes 2023'!$B$28:$C$30,2,FALSE),IF(AND(Q75&gt;1,AX75&gt;-1),VLOOKUP(Q75,'Composite Rents &amp; Incomes 2024'!$B$38:$C$40,2,FALSE),IF(AND(Q75&lt;2,AX75&gt;-1),VLOOKUP(Q75,'Composite Rents &amp; Incomes 2024'!$B$28:$C$30,2,FALSE),"")))))),0))</f>
        <v/>
      </c>
      <c r="AK75" s="120" t="str">
        <f t="shared" si="16"/>
        <v/>
      </c>
      <c r="AL75" s="121"/>
      <c r="AM75" s="57" t="str">
        <f t="shared" si="22"/>
        <v/>
      </c>
      <c r="AN75" s="57" t="str">
        <f t="shared" si="23"/>
        <v/>
      </c>
      <c r="AO75" s="70">
        <f t="shared" si="24"/>
        <v>1</v>
      </c>
      <c r="AW75" s="58">
        <f t="shared" si="18"/>
        <v>-45086</v>
      </c>
      <c r="AX75" s="70">
        <f t="shared" si="25"/>
        <v>-45443</v>
      </c>
      <c r="AY75" s="98" t="str">
        <f t="shared" si="26"/>
        <v/>
      </c>
    </row>
    <row r="76" spans="1:51" x14ac:dyDescent="0.35">
      <c r="A76" s="71"/>
      <c r="B76" s="71"/>
      <c r="C76" s="72"/>
      <c r="D76" s="72"/>
      <c r="E76" s="78"/>
      <c r="F76" s="78"/>
      <c r="G76" s="82"/>
      <c r="H76" s="82"/>
      <c r="I76" s="94"/>
      <c r="J76" s="74"/>
      <c r="K76" s="74"/>
      <c r="L76" s="82"/>
      <c r="M76" s="78"/>
      <c r="N76" s="75" t="str">
        <f t="shared" si="14"/>
        <v/>
      </c>
      <c r="O76" s="76" t="str">
        <f t="shared" si="15"/>
        <v/>
      </c>
      <c r="P76" s="77"/>
      <c r="Q76" s="78"/>
      <c r="R76" s="78"/>
      <c r="S76" s="76" t="str">
        <f t="shared" si="17"/>
        <v/>
      </c>
      <c r="T76" s="113" t="str">
        <f>IF(Q76="","",IF(AND(_xlfn.DAYS(J76,G76)&lt;365,Q76&gt;1,AW76&lt;1),VLOOKUP(E76,'Composite Rents &amp; Incomes 2022'!$I$38:$J$41,2,FALSE),IF(AND(_xlfn.DAYS(J76,G76)&lt;365,Q76&lt;2,AW76&lt;1),VLOOKUP(E76,'Composite Rents &amp; Incomes 2022'!$I$28:$J$32,2,FALSE),IF(AND(_xlfn.DAYS(J76,G76)&gt;364,Q76&gt;1,AW76&lt;1),VLOOKUP(E76,'Composite Rents &amp; Incomes 2022'!$I$38:$K$41,3,FALSE),IF(AND(_xlfn.DAYS(J76,G76)&gt;364,Q76&gt;1,AW76&lt;1),VLOOKUP(E76,'Composite Rents &amp; Incomes 2022'!$I$38:$J$41,3,FALSE),IF(AND(_xlfn.DAYS(J76,G76)&lt;365,Q76&gt;1,AW76&gt;0,AX76&lt;=-1),VLOOKUP(E76,'Composite Rents &amp; Incomes 2023'!$I$38:$J$41,2,FALSE),IF(AND(_xlfn.DAYS(J76,G76)&lt;365,Q76&lt;2,AW76&gt;0,AX76&lt;=-1),VLOOKUP(E76,'Composite Rents &amp; Incomes 2023'!$I$28:$J$32,2,FALSE),IF(AND(_xlfn.DAYS(J76,G76)&gt;364,Q76&gt;1,AW76&gt;0,AX76&lt;=-1),VLOOKUP(E76,'Composite Rents &amp; Incomes 2023'!$I$38:$K$41,3,FALSE),IF(AND(_xlfn.DAYS(J76,G76)&gt;364,Q76&lt;2,AW76&lt;1,AX76&lt;=-1),VLOOKUP(E76,'Composite Rents &amp; Incomes 2023'!$I$28:$K$32,3,FALSE),IF(AND(_xlfn.DAYS(J76,G76)&lt;365,Q76&gt;1,AX76&gt;-1),VLOOKUP(E76,'Composite Rents &amp; Incomes 2024'!$I$38:$J$41,2,FALSE),IF(AND(_xlfn.DAYS(J76,G76)&lt;365,Q76&lt;2,AX76&gt;-1),VLOOKUP(E76,'Composite Rents &amp; Incomes 2024'!$I$28:$J$32,2,FALSE),IF(AND(_xlfn.DAYS(J76,G76)&gt;364,Q76&gt;1,AX76&gt;-1),VLOOKUP(E76,'Composite Rents &amp; Incomes 2024'!$I$38:$K$41,3,FALSE),IF(AND(_xlfn.DAYS(J76,G76)&gt;364,Q76&lt;2,AX76&gt;-1),VLOOKUP(E76,'Composite Rents &amp; Incomes 2024'!$I$28:$K$32,3,FALSE),"")))))))))))))</f>
        <v/>
      </c>
      <c r="U76" s="79"/>
      <c r="V76" s="69" t="str">
        <f t="shared" si="19"/>
        <v/>
      </c>
      <c r="W76" s="79"/>
      <c r="X76" s="69" t="str">
        <f t="shared" si="20"/>
        <v/>
      </c>
      <c r="Y76" s="79"/>
      <c r="Z76" s="79"/>
      <c r="AA76" s="79"/>
      <c r="AB76" s="79"/>
      <c r="AC76" s="69" t="str">
        <f t="shared" si="21"/>
        <v/>
      </c>
      <c r="AD76" s="79"/>
      <c r="AE76" s="79"/>
      <c r="AF76" s="79"/>
      <c r="AG76" s="79"/>
      <c r="AH76" s="79"/>
      <c r="AI76" s="80"/>
      <c r="AJ76" s="120" t="str">
        <f>IF(Q76="","",ROUND(IF(AND(Q76&gt;1,AW76&lt;1),VLOOKUP(Q76,'Composite Rents &amp; Incomes 2022'!$B$38:$C$40,2,FALSE),IF(AND(Q76&lt;2,AW76&lt;1),VLOOKUP(Q76,'Composite Rents &amp; Incomes 2022'!$B$28:$C$30,2,FALSE),IF(AND(Q76&gt;1,AW76&gt;0,AX76&lt;=-1),VLOOKUP(Q76,'Composite Rents &amp; Incomes 2023'!$B$38:$C$40,2,FALSE),IF(AND(Q76&lt;2,AW76&gt;0,AX76&lt;=-1),VLOOKUP(Q76,'Composite Rents &amp; Incomes 2023'!$B$28:$C$30,2,FALSE),IF(AND(Q76&gt;1,AX76&gt;-1),VLOOKUP(Q76,'Composite Rents &amp; Incomes 2024'!$B$38:$C$40,2,FALSE),IF(AND(Q76&lt;2,AX76&gt;-1),VLOOKUP(Q76,'Composite Rents &amp; Incomes 2024'!$B$28:$C$30,2,FALSE),"")))))),0))</f>
        <v/>
      </c>
      <c r="AK76" s="120" t="str">
        <f t="shared" si="16"/>
        <v/>
      </c>
      <c r="AL76" s="121"/>
      <c r="AM76" s="57" t="str">
        <f t="shared" si="22"/>
        <v/>
      </c>
      <c r="AN76" s="57" t="str">
        <f t="shared" si="23"/>
        <v/>
      </c>
      <c r="AO76" s="70">
        <f t="shared" si="24"/>
        <v>1</v>
      </c>
      <c r="AW76" s="58">
        <f t="shared" si="18"/>
        <v>-45086</v>
      </c>
      <c r="AX76" s="70">
        <f t="shared" si="25"/>
        <v>-45443</v>
      </c>
      <c r="AY76" s="98" t="str">
        <f t="shared" si="26"/>
        <v/>
      </c>
    </row>
    <row r="77" spans="1:51" x14ac:dyDescent="0.35">
      <c r="A77" s="71"/>
      <c r="B77" s="71"/>
      <c r="C77" s="72"/>
      <c r="D77" s="72"/>
      <c r="E77" s="78"/>
      <c r="F77" s="78"/>
      <c r="G77" s="82"/>
      <c r="H77" s="82"/>
      <c r="I77" s="94"/>
      <c r="J77" s="74"/>
      <c r="K77" s="74"/>
      <c r="L77" s="82"/>
      <c r="M77" s="78"/>
      <c r="N77" s="75" t="str">
        <f t="shared" si="14"/>
        <v/>
      </c>
      <c r="O77" s="76" t="str">
        <f t="shared" si="15"/>
        <v/>
      </c>
      <c r="P77" s="77"/>
      <c r="Q77" s="78"/>
      <c r="R77" s="78"/>
      <c r="S77" s="76" t="str">
        <f t="shared" si="17"/>
        <v/>
      </c>
      <c r="T77" s="113" t="str">
        <f>IF(Q77="","",IF(AND(_xlfn.DAYS(J77,G77)&lt;365,Q77&gt;1,AW77&lt;1),VLOOKUP(E77,'Composite Rents &amp; Incomes 2022'!$I$38:$J$41,2,FALSE),IF(AND(_xlfn.DAYS(J77,G77)&lt;365,Q77&lt;2,AW77&lt;1),VLOOKUP(E77,'Composite Rents &amp; Incomes 2022'!$I$28:$J$32,2,FALSE),IF(AND(_xlfn.DAYS(J77,G77)&gt;364,Q77&gt;1,AW77&lt;1),VLOOKUP(E77,'Composite Rents &amp; Incomes 2022'!$I$38:$K$41,3,FALSE),IF(AND(_xlfn.DAYS(J77,G77)&gt;364,Q77&gt;1,AW77&lt;1),VLOOKUP(E77,'Composite Rents &amp; Incomes 2022'!$I$38:$J$41,3,FALSE),IF(AND(_xlfn.DAYS(J77,G77)&lt;365,Q77&gt;1,AW77&gt;0,AX77&lt;=-1),VLOOKUP(E77,'Composite Rents &amp; Incomes 2023'!$I$38:$J$41,2,FALSE),IF(AND(_xlfn.DAYS(J77,G77)&lt;365,Q77&lt;2,AW77&gt;0,AX77&lt;=-1),VLOOKUP(E77,'Composite Rents &amp; Incomes 2023'!$I$28:$J$32,2,FALSE),IF(AND(_xlfn.DAYS(J77,G77)&gt;364,Q77&gt;1,AW77&gt;0,AX77&lt;=-1),VLOOKUP(E77,'Composite Rents &amp; Incomes 2023'!$I$38:$K$41,3,FALSE),IF(AND(_xlfn.DAYS(J77,G77)&gt;364,Q77&lt;2,AW77&lt;1,AX77&lt;=-1),VLOOKUP(E77,'Composite Rents &amp; Incomes 2023'!$I$28:$K$32,3,FALSE),IF(AND(_xlfn.DAYS(J77,G77)&lt;365,Q77&gt;1,AX77&gt;-1),VLOOKUP(E77,'Composite Rents &amp; Incomes 2024'!$I$38:$J$41,2,FALSE),IF(AND(_xlfn.DAYS(J77,G77)&lt;365,Q77&lt;2,AX77&gt;-1),VLOOKUP(E77,'Composite Rents &amp; Incomes 2024'!$I$28:$J$32,2,FALSE),IF(AND(_xlfn.DAYS(J77,G77)&gt;364,Q77&gt;1,AX77&gt;-1),VLOOKUP(E77,'Composite Rents &amp; Incomes 2024'!$I$38:$K$41,3,FALSE),IF(AND(_xlfn.DAYS(J77,G77)&gt;364,Q77&lt;2,AX77&gt;-1),VLOOKUP(E77,'Composite Rents &amp; Incomes 2024'!$I$28:$K$32,3,FALSE),"")))))))))))))</f>
        <v/>
      </c>
      <c r="U77" s="79"/>
      <c r="V77" s="69" t="str">
        <f t="shared" si="19"/>
        <v/>
      </c>
      <c r="W77" s="79"/>
      <c r="X77" s="69" t="str">
        <f t="shared" si="20"/>
        <v/>
      </c>
      <c r="Y77" s="79"/>
      <c r="Z77" s="79"/>
      <c r="AA77" s="79"/>
      <c r="AB77" s="79"/>
      <c r="AC77" s="69" t="str">
        <f t="shared" si="21"/>
        <v/>
      </c>
      <c r="AD77" s="79"/>
      <c r="AE77" s="79"/>
      <c r="AF77" s="79"/>
      <c r="AG77" s="79"/>
      <c r="AH77" s="79"/>
      <c r="AI77" s="80"/>
      <c r="AJ77" s="120" t="str">
        <f>IF(Q77="","",ROUND(IF(AND(Q77&gt;1,AW77&lt;1),VLOOKUP(Q77,'Composite Rents &amp; Incomes 2022'!$B$38:$C$40,2,FALSE),IF(AND(Q77&lt;2,AW77&lt;1),VLOOKUP(Q77,'Composite Rents &amp; Incomes 2022'!$B$28:$C$30,2,FALSE),IF(AND(Q77&gt;1,AW77&gt;0,AX77&lt;=-1),VLOOKUP(Q77,'Composite Rents &amp; Incomes 2023'!$B$38:$C$40,2,FALSE),IF(AND(Q77&lt;2,AW77&gt;0,AX77&lt;=-1),VLOOKUP(Q77,'Composite Rents &amp; Incomes 2023'!$B$28:$C$30,2,FALSE),IF(AND(Q77&gt;1,AX77&gt;-1),VLOOKUP(Q77,'Composite Rents &amp; Incomes 2024'!$B$38:$C$40,2,FALSE),IF(AND(Q77&lt;2,AX77&gt;-1),VLOOKUP(Q77,'Composite Rents &amp; Incomes 2024'!$B$28:$C$30,2,FALSE),"")))))),0))</f>
        <v/>
      </c>
      <c r="AK77" s="120" t="str">
        <f t="shared" si="16"/>
        <v/>
      </c>
      <c r="AL77" s="121"/>
      <c r="AM77" s="57" t="str">
        <f t="shared" si="22"/>
        <v/>
      </c>
      <c r="AN77" s="57" t="str">
        <f t="shared" si="23"/>
        <v/>
      </c>
      <c r="AO77" s="70">
        <f t="shared" si="24"/>
        <v>1</v>
      </c>
      <c r="AW77" s="58">
        <f t="shared" si="18"/>
        <v>-45086</v>
      </c>
      <c r="AX77" s="70">
        <f t="shared" si="25"/>
        <v>-45443</v>
      </c>
      <c r="AY77" s="98" t="str">
        <f t="shared" si="26"/>
        <v/>
      </c>
    </row>
    <row r="78" spans="1:51" x14ac:dyDescent="0.35">
      <c r="A78" s="71"/>
      <c r="B78" s="71"/>
      <c r="C78" s="72"/>
      <c r="D78" s="72"/>
      <c r="E78" s="78"/>
      <c r="F78" s="78"/>
      <c r="G78" s="82"/>
      <c r="H78" s="82"/>
      <c r="I78" s="94"/>
      <c r="J78" s="74"/>
      <c r="K78" s="74"/>
      <c r="L78" s="82"/>
      <c r="M78" s="78"/>
      <c r="N78" s="75" t="str">
        <f t="shared" si="14"/>
        <v/>
      </c>
      <c r="O78" s="76" t="str">
        <f t="shared" si="15"/>
        <v/>
      </c>
      <c r="P78" s="77"/>
      <c r="Q78" s="78"/>
      <c r="R78" s="78"/>
      <c r="S78" s="76" t="str">
        <f t="shared" si="17"/>
        <v/>
      </c>
      <c r="T78" s="113" t="str">
        <f>IF(Q78="","",IF(AND(_xlfn.DAYS(J78,G78)&lt;365,Q78&gt;1,AW78&lt;1),VLOOKUP(E78,'Composite Rents &amp; Incomes 2022'!$I$38:$J$41,2,FALSE),IF(AND(_xlfn.DAYS(J78,G78)&lt;365,Q78&lt;2,AW78&lt;1),VLOOKUP(E78,'Composite Rents &amp; Incomes 2022'!$I$28:$J$32,2,FALSE),IF(AND(_xlfn.DAYS(J78,G78)&gt;364,Q78&gt;1,AW78&lt;1),VLOOKUP(E78,'Composite Rents &amp; Incomes 2022'!$I$38:$K$41,3,FALSE),IF(AND(_xlfn.DAYS(J78,G78)&gt;364,Q78&gt;1,AW78&lt;1),VLOOKUP(E78,'Composite Rents &amp; Incomes 2022'!$I$38:$J$41,3,FALSE),IF(AND(_xlfn.DAYS(J78,G78)&lt;365,Q78&gt;1,AW78&gt;0,AX78&lt;=-1),VLOOKUP(E78,'Composite Rents &amp; Incomes 2023'!$I$38:$J$41,2,FALSE),IF(AND(_xlfn.DAYS(J78,G78)&lt;365,Q78&lt;2,AW78&gt;0,AX78&lt;=-1),VLOOKUP(E78,'Composite Rents &amp; Incomes 2023'!$I$28:$J$32,2,FALSE),IF(AND(_xlfn.DAYS(J78,G78)&gt;364,Q78&gt;1,AW78&gt;0,AX78&lt;=-1),VLOOKUP(E78,'Composite Rents &amp; Incomes 2023'!$I$38:$K$41,3,FALSE),IF(AND(_xlfn.DAYS(J78,G78)&gt;364,Q78&lt;2,AW78&lt;1,AX78&lt;=-1),VLOOKUP(E78,'Composite Rents &amp; Incomes 2023'!$I$28:$K$32,3,FALSE),IF(AND(_xlfn.DAYS(J78,G78)&lt;365,Q78&gt;1,AX78&gt;-1),VLOOKUP(E78,'Composite Rents &amp; Incomes 2024'!$I$38:$J$41,2,FALSE),IF(AND(_xlfn.DAYS(J78,G78)&lt;365,Q78&lt;2,AX78&gt;-1),VLOOKUP(E78,'Composite Rents &amp; Incomes 2024'!$I$28:$J$32,2,FALSE),IF(AND(_xlfn.DAYS(J78,G78)&gt;364,Q78&gt;1,AX78&gt;-1),VLOOKUP(E78,'Composite Rents &amp; Incomes 2024'!$I$38:$K$41,3,FALSE),IF(AND(_xlfn.DAYS(J78,G78)&gt;364,Q78&lt;2,AX78&gt;-1),VLOOKUP(E78,'Composite Rents &amp; Incomes 2024'!$I$28:$K$32,3,FALSE),"")))))))))))))</f>
        <v/>
      </c>
      <c r="U78" s="79"/>
      <c r="V78" s="69" t="str">
        <f t="shared" si="19"/>
        <v/>
      </c>
      <c r="W78" s="79"/>
      <c r="X78" s="69" t="str">
        <f t="shared" si="20"/>
        <v/>
      </c>
      <c r="Y78" s="79"/>
      <c r="Z78" s="79"/>
      <c r="AA78" s="79"/>
      <c r="AB78" s="79"/>
      <c r="AC78" s="69" t="str">
        <f t="shared" si="21"/>
        <v/>
      </c>
      <c r="AD78" s="79"/>
      <c r="AE78" s="79"/>
      <c r="AF78" s="79"/>
      <c r="AG78" s="79"/>
      <c r="AH78" s="79"/>
      <c r="AI78" s="80"/>
      <c r="AJ78" s="120" t="str">
        <f>IF(Q78="","",ROUND(IF(AND(Q78&gt;1,AW78&lt;1),VLOOKUP(Q78,'Composite Rents &amp; Incomes 2022'!$B$38:$C$40,2,FALSE),IF(AND(Q78&lt;2,AW78&lt;1),VLOOKUP(Q78,'Composite Rents &amp; Incomes 2022'!$B$28:$C$30,2,FALSE),IF(AND(Q78&gt;1,AW78&gt;0,AX78&lt;=-1),VLOOKUP(Q78,'Composite Rents &amp; Incomes 2023'!$B$38:$C$40,2,FALSE),IF(AND(Q78&lt;2,AW78&gt;0,AX78&lt;=-1),VLOOKUP(Q78,'Composite Rents &amp; Incomes 2023'!$B$28:$C$30,2,FALSE),IF(AND(Q78&gt;1,AX78&gt;-1),VLOOKUP(Q78,'Composite Rents &amp; Incomes 2024'!$B$38:$C$40,2,FALSE),IF(AND(Q78&lt;2,AX78&gt;-1),VLOOKUP(Q78,'Composite Rents &amp; Incomes 2024'!$B$28:$C$30,2,FALSE),"")))))),0))</f>
        <v/>
      </c>
      <c r="AK78" s="120" t="str">
        <f t="shared" si="16"/>
        <v/>
      </c>
      <c r="AL78" s="121"/>
      <c r="AM78" s="57" t="str">
        <f t="shared" si="22"/>
        <v/>
      </c>
      <c r="AN78" s="57" t="str">
        <f t="shared" si="23"/>
        <v/>
      </c>
      <c r="AO78" s="70">
        <f t="shared" si="24"/>
        <v>1</v>
      </c>
      <c r="AW78" s="58">
        <f t="shared" si="18"/>
        <v>-45086</v>
      </c>
      <c r="AX78" s="70">
        <f t="shared" si="25"/>
        <v>-45443</v>
      </c>
      <c r="AY78" s="98" t="str">
        <f t="shared" si="26"/>
        <v/>
      </c>
    </row>
    <row r="79" spans="1:51" x14ac:dyDescent="0.35">
      <c r="A79" s="71"/>
      <c r="B79" s="71"/>
      <c r="C79" s="72"/>
      <c r="D79" s="72"/>
      <c r="E79" s="78"/>
      <c r="F79" s="78"/>
      <c r="G79" s="82"/>
      <c r="H79" s="82"/>
      <c r="I79" s="94"/>
      <c r="J79" s="74"/>
      <c r="K79" s="74"/>
      <c r="L79" s="82"/>
      <c r="M79" s="78"/>
      <c r="N79" s="75" t="str">
        <f t="shared" si="14"/>
        <v/>
      </c>
      <c r="O79" s="76" t="str">
        <f t="shared" si="15"/>
        <v/>
      </c>
      <c r="P79" s="77"/>
      <c r="Q79" s="78"/>
      <c r="R79" s="78"/>
      <c r="S79" s="76" t="str">
        <f t="shared" si="17"/>
        <v/>
      </c>
      <c r="T79" s="113" t="str">
        <f>IF(Q79="","",IF(AND(_xlfn.DAYS(J79,G79)&lt;365,Q79&gt;1,AW79&lt;1),VLOOKUP(E79,'Composite Rents &amp; Incomes 2022'!$I$38:$J$41,2,FALSE),IF(AND(_xlfn.DAYS(J79,G79)&lt;365,Q79&lt;2,AW79&lt;1),VLOOKUP(E79,'Composite Rents &amp; Incomes 2022'!$I$28:$J$32,2,FALSE),IF(AND(_xlfn.DAYS(J79,G79)&gt;364,Q79&gt;1,AW79&lt;1),VLOOKUP(E79,'Composite Rents &amp; Incomes 2022'!$I$38:$K$41,3,FALSE),IF(AND(_xlfn.DAYS(J79,G79)&gt;364,Q79&gt;1,AW79&lt;1),VLOOKUP(E79,'Composite Rents &amp; Incomes 2022'!$I$38:$J$41,3,FALSE),IF(AND(_xlfn.DAYS(J79,G79)&lt;365,Q79&gt;1,AW79&gt;0,AX79&lt;=-1),VLOOKUP(E79,'Composite Rents &amp; Incomes 2023'!$I$38:$J$41,2,FALSE),IF(AND(_xlfn.DAYS(J79,G79)&lt;365,Q79&lt;2,AW79&gt;0,AX79&lt;=-1),VLOOKUP(E79,'Composite Rents &amp; Incomes 2023'!$I$28:$J$32,2,FALSE),IF(AND(_xlfn.DAYS(J79,G79)&gt;364,Q79&gt;1,AW79&gt;0,AX79&lt;=-1),VLOOKUP(E79,'Composite Rents &amp; Incomes 2023'!$I$38:$K$41,3,FALSE),IF(AND(_xlfn.DAYS(J79,G79)&gt;364,Q79&lt;2,AW79&lt;1,AX79&lt;=-1),VLOOKUP(E79,'Composite Rents &amp; Incomes 2023'!$I$28:$K$32,3,FALSE),IF(AND(_xlfn.DAYS(J79,G79)&lt;365,Q79&gt;1,AX79&gt;-1),VLOOKUP(E79,'Composite Rents &amp; Incomes 2024'!$I$38:$J$41,2,FALSE),IF(AND(_xlfn.DAYS(J79,G79)&lt;365,Q79&lt;2,AX79&gt;-1),VLOOKUP(E79,'Composite Rents &amp; Incomes 2024'!$I$28:$J$32,2,FALSE),IF(AND(_xlfn.DAYS(J79,G79)&gt;364,Q79&gt;1,AX79&gt;-1),VLOOKUP(E79,'Composite Rents &amp; Incomes 2024'!$I$38:$K$41,3,FALSE),IF(AND(_xlfn.DAYS(J79,G79)&gt;364,Q79&lt;2,AX79&gt;-1),VLOOKUP(E79,'Composite Rents &amp; Incomes 2024'!$I$28:$K$32,3,FALSE),"")))))))))))))</f>
        <v/>
      </c>
      <c r="U79" s="79"/>
      <c r="V79" s="69" t="str">
        <f t="shared" si="19"/>
        <v/>
      </c>
      <c r="W79" s="79"/>
      <c r="X79" s="69" t="str">
        <f t="shared" si="20"/>
        <v/>
      </c>
      <c r="Y79" s="79"/>
      <c r="Z79" s="79"/>
      <c r="AA79" s="79"/>
      <c r="AB79" s="79"/>
      <c r="AC79" s="69" t="str">
        <f t="shared" si="21"/>
        <v/>
      </c>
      <c r="AD79" s="79"/>
      <c r="AE79" s="79"/>
      <c r="AF79" s="79"/>
      <c r="AG79" s="79"/>
      <c r="AH79" s="79"/>
      <c r="AI79" s="80"/>
      <c r="AJ79" s="120" t="str">
        <f>IF(Q79="","",ROUND(IF(AND(Q79&gt;1,AW79&lt;1),VLOOKUP(Q79,'Composite Rents &amp; Incomes 2022'!$B$38:$C$40,2,FALSE),IF(AND(Q79&lt;2,AW79&lt;1),VLOOKUP(Q79,'Composite Rents &amp; Incomes 2022'!$B$28:$C$30,2,FALSE),IF(AND(Q79&gt;1,AW79&gt;0,AX79&lt;=-1),VLOOKUP(Q79,'Composite Rents &amp; Incomes 2023'!$B$38:$C$40,2,FALSE),IF(AND(Q79&lt;2,AW79&gt;0,AX79&lt;=-1),VLOOKUP(Q79,'Composite Rents &amp; Incomes 2023'!$B$28:$C$30,2,FALSE),IF(AND(Q79&gt;1,AX79&gt;-1),VLOOKUP(Q79,'Composite Rents &amp; Incomes 2024'!$B$38:$C$40,2,FALSE),IF(AND(Q79&lt;2,AX79&gt;-1),VLOOKUP(Q79,'Composite Rents &amp; Incomes 2024'!$B$28:$C$30,2,FALSE),"")))))),0))</f>
        <v/>
      </c>
      <c r="AK79" s="120" t="str">
        <f t="shared" si="16"/>
        <v/>
      </c>
      <c r="AL79" s="121"/>
      <c r="AM79" s="57" t="str">
        <f t="shared" si="22"/>
        <v/>
      </c>
      <c r="AN79" s="57" t="str">
        <f t="shared" si="23"/>
        <v/>
      </c>
      <c r="AO79" s="70">
        <f t="shared" si="24"/>
        <v>1</v>
      </c>
      <c r="AW79" s="58">
        <f t="shared" si="18"/>
        <v>-45086</v>
      </c>
      <c r="AX79" s="70">
        <f t="shared" si="25"/>
        <v>-45443</v>
      </c>
      <c r="AY79" s="98" t="str">
        <f t="shared" si="26"/>
        <v/>
      </c>
    </row>
    <row r="80" spans="1:51" x14ac:dyDescent="0.35">
      <c r="A80" s="71"/>
      <c r="B80" s="71"/>
      <c r="C80" s="72"/>
      <c r="D80" s="72"/>
      <c r="E80" s="78"/>
      <c r="F80" s="78"/>
      <c r="G80" s="82"/>
      <c r="H80" s="82"/>
      <c r="I80" s="94"/>
      <c r="J80" s="74"/>
      <c r="K80" s="74"/>
      <c r="L80" s="82"/>
      <c r="M80" s="78"/>
      <c r="N80" s="75" t="str">
        <f t="shared" si="14"/>
        <v/>
      </c>
      <c r="O80" s="76" t="str">
        <f t="shared" si="15"/>
        <v/>
      </c>
      <c r="P80" s="77"/>
      <c r="Q80" s="78"/>
      <c r="R80" s="78"/>
      <c r="S80" s="76" t="str">
        <f t="shared" si="17"/>
        <v/>
      </c>
      <c r="T80" s="113" t="str">
        <f>IF(Q80="","",IF(AND(_xlfn.DAYS(J80,G80)&lt;365,Q80&gt;1,AW80&lt;1),VLOOKUP(E80,'Composite Rents &amp; Incomes 2022'!$I$38:$J$41,2,FALSE),IF(AND(_xlfn.DAYS(J80,G80)&lt;365,Q80&lt;2,AW80&lt;1),VLOOKUP(E80,'Composite Rents &amp; Incomes 2022'!$I$28:$J$32,2,FALSE),IF(AND(_xlfn.DAYS(J80,G80)&gt;364,Q80&gt;1,AW80&lt;1),VLOOKUP(E80,'Composite Rents &amp; Incomes 2022'!$I$38:$K$41,3,FALSE),IF(AND(_xlfn.DAYS(J80,G80)&gt;364,Q80&gt;1,AW80&lt;1),VLOOKUP(E80,'Composite Rents &amp; Incomes 2022'!$I$38:$J$41,3,FALSE),IF(AND(_xlfn.DAYS(J80,G80)&lt;365,Q80&gt;1,AW80&gt;0,AX80&lt;=-1),VLOOKUP(E80,'Composite Rents &amp; Incomes 2023'!$I$38:$J$41,2,FALSE),IF(AND(_xlfn.DAYS(J80,G80)&lt;365,Q80&lt;2,AW80&gt;0,AX80&lt;=-1),VLOOKUP(E80,'Composite Rents &amp; Incomes 2023'!$I$28:$J$32,2,FALSE),IF(AND(_xlfn.DAYS(J80,G80)&gt;364,Q80&gt;1,AW80&gt;0,AX80&lt;=-1),VLOOKUP(E80,'Composite Rents &amp; Incomes 2023'!$I$38:$K$41,3,FALSE),IF(AND(_xlfn.DAYS(J80,G80)&gt;364,Q80&lt;2,AW80&lt;1,AX80&lt;=-1),VLOOKUP(E80,'Composite Rents &amp; Incomes 2023'!$I$28:$K$32,3,FALSE),IF(AND(_xlfn.DAYS(J80,G80)&lt;365,Q80&gt;1,AX80&gt;-1),VLOOKUP(E80,'Composite Rents &amp; Incomes 2024'!$I$38:$J$41,2,FALSE),IF(AND(_xlfn.DAYS(J80,G80)&lt;365,Q80&lt;2,AX80&gt;-1),VLOOKUP(E80,'Composite Rents &amp; Incomes 2024'!$I$28:$J$32,2,FALSE),IF(AND(_xlfn.DAYS(J80,G80)&gt;364,Q80&gt;1,AX80&gt;-1),VLOOKUP(E80,'Composite Rents &amp; Incomes 2024'!$I$38:$K$41,3,FALSE),IF(AND(_xlfn.DAYS(J80,G80)&gt;364,Q80&lt;2,AX80&gt;-1),VLOOKUP(E80,'Composite Rents &amp; Incomes 2024'!$I$28:$K$32,3,FALSE),"")))))))))))))</f>
        <v/>
      </c>
      <c r="U80" s="79"/>
      <c r="V80" s="69" t="str">
        <f t="shared" si="19"/>
        <v/>
      </c>
      <c r="W80" s="79"/>
      <c r="X80" s="69" t="str">
        <f t="shared" si="20"/>
        <v/>
      </c>
      <c r="Y80" s="79"/>
      <c r="Z80" s="79"/>
      <c r="AA80" s="79"/>
      <c r="AB80" s="79"/>
      <c r="AC80" s="69" t="str">
        <f t="shared" si="21"/>
        <v/>
      </c>
      <c r="AD80" s="79"/>
      <c r="AE80" s="79"/>
      <c r="AF80" s="79"/>
      <c r="AG80" s="79"/>
      <c r="AH80" s="79"/>
      <c r="AI80" s="80"/>
      <c r="AJ80" s="120" t="str">
        <f>IF(Q80="","",ROUND(IF(AND(Q80&gt;1,AW80&lt;1),VLOOKUP(Q80,'Composite Rents &amp; Incomes 2022'!$B$38:$C$40,2,FALSE),IF(AND(Q80&lt;2,AW80&lt;1),VLOOKUP(Q80,'Composite Rents &amp; Incomes 2022'!$B$28:$C$30,2,FALSE),IF(AND(Q80&gt;1,AW80&gt;0,AX80&lt;=-1),VLOOKUP(Q80,'Composite Rents &amp; Incomes 2023'!$B$38:$C$40,2,FALSE),IF(AND(Q80&lt;2,AW80&gt;0,AX80&lt;=-1),VLOOKUP(Q80,'Composite Rents &amp; Incomes 2023'!$B$28:$C$30,2,FALSE),IF(AND(Q80&gt;1,AX80&gt;-1),VLOOKUP(Q80,'Composite Rents &amp; Incomes 2024'!$B$38:$C$40,2,FALSE),IF(AND(Q80&lt;2,AX80&gt;-1),VLOOKUP(Q80,'Composite Rents &amp; Incomes 2024'!$B$28:$C$30,2,FALSE),"")))))),0))</f>
        <v/>
      </c>
      <c r="AK80" s="120" t="str">
        <f t="shared" si="16"/>
        <v/>
      </c>
      <c r="AL80" s="121"/>
      <c r="AM80" s="57" t="str">
        <f t="shared" si="22"/>
        <v/>
      </c>
      <c r="AN80" s="57" t="str">
        <f t="shared" si="23"/>
        <v/>
      </c>
      <c r="AO80" s="70">
        <f t="shared" si="24"/>
        <v>1</v>
      </c>
      <c r="AW80" s="58">
        <f t="shared" si="18"/>
        <v>-45086</v>
      </c>
      <c r="AX80" s="70">
        <f t="shared" si="25"/>
        <v>-45443</v>
      </c>
      <c r="AY80" s="98" t="str">
        <f t="shared" si="26"/>
        <v/>
      </c>
    </row>
    <row r="81" spans="1:51" x14ac:dyDescent="0.35">
      <c r="A81" s="71"/>
      <c r="B81" s="71"/>
      <c r="C81" s="72"/>
      <c r="D81" s="72"/>
      <c r="E81" s="78"/>
      <c r="F81" s="78"/>
      <c r="G81" s="82"/>
      <c r="H81" s="82"/>
      <c r="I81" s="94"/>
      <c r="J81" s="74"/>
      <c r="K81" s="74"/>
      <c r="L81" s="82"/>
      <c r="M81" s="78"/>
      <c r="N81" s="75" t="str">
        <f t="shared" si="14"/>
        <v/>
      </c>
      <c r="O81" s="76" t="str">
        <f t="shared" si="15"/>
        <v/>
      </c>
      <c r="P81" s="77"/>
      <c r="Q81" s="78"/>
      <c r="R81" s="78"/>
      <c r="S81" s="76" t="str">
        <f t="shared" si="17"/>
        <v/>
      </c>
      <c r="T81" s="113" t="str">
        <f>IF(Q81="","",IF(AND(_xlfn.DAYS(J81,G81)&lt;365,Q81&gt;1,AW81&lt;1),VLOOKUP(E81,'Composite Rents &amp; Incomes 2022'!$I$38:$J$41,2,FALSE),IF(AND(_xlfn.DAYS(J81,G81)&lt;365,Q81&lt;2,AW81&lt;1),VLOOKUP(E81,'Composite Rents &amp; Incomes 2022'!$I$28:$J$32,2,FALSE),IF(AND(_xlfn.DAYS(J81,G81)&gt;364,Q81&gt;1,AW81&lt;1),VLOOKUP(E81,'Composite Rents &amp; Incomes 2022'!$I$38:$K$41,3,FALSE),IF(AND(_xlfn.DAYS(J81,G81)&gt;364,Q81&gt;1,AW81&lt;1),VLOOKUP(E81,'Composite Rents &amp; Incomes 2022'!$I$38:$J$41,3,FALSE),IF(AND(_xlfn.DAYS(J81,G81)&lt;365,Q81&gt;1,AW81&gt;0,AX81&lt;=-1),VLOOKUP(E81,'Composite Rents &amp; Incomes 2023'!$I$38:$J$41,2,FALSE),IF(AND(_xlfn.DAYS(J81,G81)&lt;365,Q81&lt;2,AW81&gt;0,AX81&lt;=-1),VLOOKUP(E81,'Composite Rents &amp; Incomes 2023'!$I$28:$J$32,2,FALSE),IF(AND(_xlfn.DAYS(J81,G81)&gt;364,Q81&gt;1,AW81&gt;0,AX81&lt;=-1),VLOOKUP(E81,'Composite Rents &amp; Incomes 2023'!$I$38:$K$41,3,FALSE),IF(AND(_xlfn.DAYS(J81,G81)&gt;364,Q81&lt;2,AW81&lt;1,AX81&lt;=-1),VLOOKUP(E81,'Composite Rents &amp; Incomes 2023'!$I$28:$K$32,3,FALSE),IF(AND(_xlfn.DAYS(J81,G81)&lt;365,Q81&gt;1,AX81&gt;-1),VLOOKUP(E81,'Composite Rents &amp; Incomes 2024'!$I$38:$J$41,2,FALSE),IF(AND(_xlfn.DAYS(J81,G81)&lt;365,Q81&lt;2,AX81&gt;-1),VLOOKUP(E81,'Composite Rents &amp; Incomes 2024'!$I$28:$J$32,2,FALSE),IF(AND(_xlfn.DAYS(J81,G81)&gt;364,Q81&gt;1,AX81&gt;-1),VLOOKUP(E81,'Composite Rents &amp; Incomes 2024'!$I$38:$K$41,3,FALSE),IF(AND(_xlfn.DAYS(J81,G81)&gt;364,Q81&lt;2,AX81&gt;-1),VLOOKUP(E81,'Composite Rents &amp; Incomes 2024'!$I$28:$K$32,3,FALSE),"")))))))))))))</f>
        <v/>
      </c>
      <c r="U81" s="79"/>
      <c r="V81" s="69" t="str">
        <f t="shared" si="19"/>
        <v/>
      </c>
      <c r="W81" s="79"/>
      <c r="X81" s="69" t="str">
        <f t="shared" si="20"/>
        <v/>
      </c>
      <c r="Y81" s="79"/>
      <c r="Z81" s="79"/>
      <c r="AA81" s="79"/>
      <c r="AB81" s="79"/>
      <c r="AC81" s="69" t="str">
        <f t="shared" si="21"/>
        <v/>
      </c>
      <c r="AD81" s="79"/>
      <c r="AE81" s="79"/>
      <c r="AF81" s="79"/>
      <c r="AG81" s="79"/>
      <c r="AH81" s="79"/>
      <c r="AI81" s="80"/>
      <c r="AJ81" s="120" t="str">
        <f>IF(Q81="","",ROUND(IF(AND(Q81&gt;1,AW81&lt;1),VLOOKUP(Q81,'Composite Rents &amp; Incomes 2022'!$B$38:$C$40,2,FALSE),IF(AND(Q81&lt;2,AW81&lt;1),VLOOKUP(Q81,'Composite Rents &amp; Incomes 2022'!$B$28:$C$30,2,FALSE),IF(AND(Q81&gt;1,AW81&gt;0,AX81&lt;=-1),VLOOKUP(Q81,'Composite Rents &amp; Incomes 2023'!$B$38:$C$40,2,FALSE),IF(AND(Q81&lt;2,AW81&gt;0,AX81&lt;=-1),VLOOKUP(Q81,'Composite Rents &amp; Incomes 2023'!$B$28:$C$30,2,FALSE),IF(AND(Q81&gt;1,AX81&gt;-1),VLOOKUP(Q81,'Composite Rents &amp; Incomes 2024'!$B$38:$C$40,2,FALSE),IF(AND(Q81&lt;2,AX81&gt;-1),VLOOKUP(Q81,'Composite Rents &amp; Incomes 2024'!$B$28:$C$30,2,FALSE),"")))))),0))</f>
        <v/>
      </c>
      <c r="AK81" s="120" t="str">
        <f t="shared" si="16"/>
        <v/>
      </c>
      <c r="AL81" s="121"/>
      <c r="AM81" s="57" t="str">
        <f t="shared" si="22"/>
        <v/>
      </c>
      <c r="AN81" s="57" t="str">
        <f t="shared" si="23"/>
        <v/>
      </c>
      <c r="AO81" s="70">
        <f t="shared" si="24"/>
        <v>1</v>
      </c>
      <c r="AW81" s="58">
        <f t="shared" si="18"/>
        <v>-45086</v>
      </c>
      <c r="AX81" s="70">
        <f t="shared" si="25"/>
        <v>-45443</v>
      </c>
      <c r="AY81" s="98" t="str">
        <f t="shared" si="26"/>
        <v/>
      </c>
    </row>
    <row r="82" spans="1:51" x14ac:dyDescent="0.35">
      <c r="A82" s="71"/>
      <c r="B82" s="71"/>
      <c r="C82" s="72"/>
      <c r="D82" s="72"/>
      <c r="E82" s="78"/>
      <c r="F82" s="78"/>
      <c r="G82" s="82"/>
      <c r="H82" s="82"/>
      <c r="I82" s="94"/>
      <c r="J82" s="74"/>
      <c r="K82" s="74"/>
      <c r="L82" s="82"/>
      <c r="M82" s="78"/>
      <c r="N82" s="75" t="str">
        <f t="shared" si="14"/>
        <v/>
      </c>
      <c r="O82" s="76" t="str">
        <f t="shared" si="15"/>
        <v/>
      </c>
      <c r="P82" s="77"/>
      <c r="Q82" s="78"/>
      <c r="R82" s="78"/>
      <c r="S82" s="76" t="str">
        <f t="shared" si="17"/>
        <v/>
      </c>
      <c r="T82" s="113" t="str">
        <f>IF(Q82="","",IF(AND(_xlfn.DAYS(J82,G82)&lt;365,Q82&gt;1,AW82&lt;1),VLOOKUP(E82,'Composite Rents &amp; Incomes 2022'!$I$38:$J$41,2,FALSE),IF(AND(_xlfn.DAYS(J82,G82)&lt;365,Q82&lt;2,AW82&lt;1),VLOOKUP(E82,'Composite Rents &amp; Incomes 2022'!$I$28:$J$32,2,FALSE),IF(AND(_xlfn.DAYS(J82,G82)&gt;364,Q82&gt;1,AW82&lt;1),VLOOKUP(E82,'Composite Rents &amp; Incomes 2022'!$I$38:$K$41,3,FALSE),IF(AND(_xlfn.DAYS(J82,G82)&gt;364,Q82&gt;1,AW82&lt;1),VLOOKUP(E82,'Composite Rents &amp; Incomes 2022'!$I$38:$J$41,3,FALSE),IF(AND(_xlfn.DAYS(J82,G82)&lt;365,Q82&gt;1,AW82&gt;0,AX82&lt;=-1),VLOOKUP(E82,'Composite Rents &amp; Incomes 2023'!$I$38:$J$41,2,FALSE),IF(AND(_xlfn.DAYS(J82,G82)&lt;365,Q82&lt;2,AW82&gt;0,AX82&lt;=-1),VLOOKUP(E82,'Composite Rents &amp; Incomes 2023'!$I$28:$J$32,2,FALSE),IF(AND(_xlfn.DAYS(J82,G82)&gt;364,Q82&gt;1,AW82&gt;0,AX82&lt;=-1),VLOOKUP(E82,'Composite Rents &amp; Incomes 2023'!$I$38:$K$41,3,FALSE),IF(AND(_xlfn.DAYS(J82,G82)&gt;364,Q82&lt;2,AW82&lt;1,AX82&lt;=-1),VLOOKUP(E82,'Composite Rents &amp; Incomes 2023'!$I$28:$K$32,3,FALSE),IF(AND(_xlfn.DAYS(J82,G82)&lt;365,Q82&gt;1,AX82&gt;-1),VLOOKUP(E82,'Composite Rents &amp; Incomes 2024'!$I$38:$J$41,2,FALSE),IF(AND(_xlfn.DAYS(J82,G82)&lt;365,Q82&lt;2,AX82&gt;-1),VLOOKUP(E82,'Composite Rents &amp; Incomes 2024'!$I$28:$J$32,2,FALSE),IF(AND(_xlfn.DAYS(J82,G82)&gt;364,Q82&gt;1,AX82&gt;-1),VLOOKUP(E82,'Composite Rents &amp; Incomes 2024'!$I$38:$K$41,3,FALSE),IF(AND(_xlfn.DAYS(J82,G82)&gt;364,Q82&lt;2,AX82&gt;-1),VLOOKUP(E82,'Composite Rents &amp; Incomes 2024'!$I$28:$K$32,3,FALSE),"")))))))))))))</f>
        <v/>
      </c>
      <c r="U82" s="79"/>
      <c r="V82" s="69" t="str">
        <f t="shared" si="19"/>
        <v/>
      </c>
      <c r="W82" s="79"/>
      <c r="X82" s="69" t="str">
        <f t="shared" si="20"/>
        <v/>
      </c>
      <c r="Y82" s="79"/>
      <c r="Z82" s="79"/>
      <c r="AA82" s="79"/>
      <c r="AB82" s="79"/>
      <c r="AC82" s="69" t="str">
        <f t="shared" si="21"/>
        <v/>
      </c>
      <c r="AD82" s="79"/>
      <c r="AE82" s="79"/>
      <c r="AF82" s="79"/>
      <c r="AG82" s="79"/>
      <c r="AH82" s="79"/>
      <c r="AI82" s="80"/>
      <c r="AJ82" s="120" t="str">
        <f>IF(Q82="","",ROUND(IF(AND(Q82&gt;1,AW82&lt;1),VLOOKUP(Q82,'Composite Rents &amp; Incomes 2022'!$B$38:$C$40,2,FALSE),IF(AND(Q82&lt;2,AW82&lt;1),VLOOKUP(Q82,'Composite Rents &amp; Incomes 2022'!$B$28:$C$30,2,FALSE),IF(AND(Q82&gt;1,AW82&gt;0,AX82&lt;=-1),VLOOKUP(Q82,'Composite Rents &amp; Incomes 2023'!$B$38:$C$40,2,FALSE),IF(AND(Q82&lt;2,AW82&gt;0,AX82&lt;=-1),VLOOKUP(Q82,'Composite Rents &amp; Incomes 2023'!$B$28:$C$30,2,FALSE),IF(AND(Q82&gt;1,AX82&gt;-1),VLOOKUP(Q82,'Composite Rents &amp; Incomes 2024'!$B$38:$C$40,2,FALSE),IF(AND(Q82&lt;2,AX82&gt;-1),VLOOKUP(Q82,'Composite Rents &amp; Incomes 2024'!$B$28:$C$30,2,FALSE),"")))))),0))</f>
        <v/>
      </c>
      <c r="AK82" s="120" t="str">
        <f t="shared" si="16"/>
        <v/>
      </c>
      <c r="AL82" s="121"/>
      <c r="AM82" s="57" t="str">
        <f t="shared" si="22"/>
        <v/>
      </c>
      <c r="AN82" s="57" t="str">
        <f t="shared" si="23"/>
        <v/>
      </c>
      <c r="AO82" s="70">
        <f t="shared" si="24"/>
        <v>1</v>
      </c>
      <c r="AW82" s="58">
        <f t="shared" si="18"/>
        <v>-45086</v>
      </c>
      <c r="AX82" s="70">
        <f t="shared" si="25"/>
        <v>-45443</v>
      </c>
      <c r="AY82" s="98" t="str">
        <f t="shared" si="26"/>
        <v/>
      </c>
    </row>
    <row r="83" spans="1:51" x14ac:dyDescent="0.35">
      <c r="A83" s="71"/>
      <c r="B83" s="71"/>
      <c r="C83" s="72"/>
      <c r="D83" s="72"/>
      <c r="E83" s="78"/>
      <c r="F83" s="78"/>
      <c r="G83" s="82"/>
      <c r="H83" s="82"/>
      <c r="I83" s="94"/>
      <c r="J83" s="74"/>
      <c r="K83" s="74"/>
      <c r="L83" s="82"/>
      <c r="M83" s="78"/>
      <c r="N83" s="75" t="str">
        <f t="shared" si="14"/>
        <v/>
      </c>
      <c r="O83" s="76" t="str">
        <f t="shared" si="15"/>
        <v/>
      </c>
      <c r="P83" s="77"/>
      <c r="Q83" s="78"/>
      <c r="R83" s="78"/>
      <c r="S83" s="76" t="str">
        <f t="shared" si="17"/>
        <v/>
      </c>
      <c r="T83" s="113" t="str">
        <f>IF(Q83="","",IF(AND(_xlfn.DAYS(J83,G83)&lt;365,Q83&gt;1,AW83&lt;1),VLOOKUP(E83,'Composite Rents &amp; Incomes 2022'!$I$38:$J$41,2,FALSE),IF(AND(_xlfn.DAYS(J83,G83)&lt;365,Q83&lt;2,AW83&lt;1),VLOOKUP(E83,'Composite Rents &amp; Incomes 2022'!$I$28:$J$32,2,FALSE),IF(AND(_xlfn.DAYS(J83,G83)&gt;364,Q83&gt;1,AW83&lt;1),VLOOKUP(E83,'Composite Rents &amp; Incomes 2022'!$I$38:$K$41,3,FALSE),IF(AND(_xlfn.DAYS(J83,G83)&gt;364,Q83&gt;1,AW83&lt;1),VLOOKUP(E83,'Composite Rents &amp; Incomes 2022'!$I$38:$J$41,3,FALSE),IF(AND(_xlfn.DAYS(J83,G83)&lt;365,Q83&gt;1,AW83&gt;0,AX83&lt;=-1),VLOOKUP(E83,'Composite Rents &amp; Incomes 2023'!$I$38:$J$41,2,FALSE),IF(AND(_xlfn.DAYS(J83,G83)&lt;365,Q83&lt;2,AW83&gt;0,AX83&lt;=-1),VLOOKUP(E83,'Composite Rents &amp; Incomes 2023'!$I$28:$J$32,2,FALSE),IF(AND(_xlfn.DAYS(J83,G83)&gt;364,Q83&gt;1,AW83&gt;0,AX83&lt;=-1),VLOOKUP(E83,'Composite Rents &amp; Incomes 2023'!$I$38:$K$41,3,FALSE),IF(AND(_xlfn.DAYS(J83,G83)&gt;364,Q83&lt;2,AW83&lt;1,AX83&lt;=-1),VLOOKUP(E83,'Composite Rents &amp; Incomes 2023'!$I$28:$K$32,3,FALSE),IF(AND(_xlfn.DAYS(J83,G83)&lt;365,Q83&gt;1,AX83&gt;-1),VLOOKUP(E83,'Composite Rents &amp; Incomes 2024'!$I$38:$J$41,2,FALSE),IF(AND(_xlfn.DAYS(J83,G83)&lt;365,Q83&lt;2,AX83&gt;-1),VLOOKUP(E83,'Composite Rents &amp; Incomes 2024'!$I$28:$J$32,2,FALSE),IF(AND(_xlfn.DAYS(J83,G83)&gt;364,Q83&gt;1,AX83&gt;-1),VLOOKUP(E83,'Composite Rents &amp; Incomes 2024'!$I$38:$K$41,3,FALSE),IF(AND(_xlfn.DAYS(J83,G83)&gt;364,Q83&lt;2,AX83&gt;-1),VLOOKUP(E83,'Composite Rents &amp; Incomes 2024'!$I$28:$K$32,3,FALSE),"")))))))))))))</f>
        <v/>
      </c>
      <c r="U83" s="79"/>
      <c r="V83" s="69" t="str">
        <f t="shared" si="19"/>
        <v/>
      </c>
      <c r="W83" s="79"/>
      <c r="X83" s="69" t="str">
        <f t="shared" si="20"/>
        <v/>
      </c>
      <c r="Y83" s="79"/>
      <c r="Z83" s="79"/>
      <c r="AA83" s="79"/>
      <c r="AB83" s="79"/>
      <c r="AC83" s="69" t="str">
        <f t="shared" si="21"/>
        <v/>
      </c>
      <c r="AD83" s="79"/>
      <c r="AE83" s="79"/>
      <c r="AF83" s="79"/>
      <c r="AG83" s="79"/>
      <c r="AH83" s="79"/>
      <c r="AI83" s="80"/>
      <c r="AJ83" s="120" t="str">
        <f>IF(Q83="","",ROUND(IF(AND(Q83&gt;1,AW83&lt;1),VLOOKUP(Q83,'Composite Rents &amp; Incomes 2022'!$B$38:$C$40,2,FALSE),IF(AND(Q83&lt;2,AW83&lt;1),VLOOKUP(Q83,'Composite Rents &amp; Incomes 2022'!$B$28:$C$30,2,FALSE),IF(AND(Q83&gt;1,AW83&gt;0,AX83&lt;=-1),VLOOKUP(Q83,'Composite Rents &amp; Incomes 2023'!$B$38:$C$40,2,FALSE),IF(AND(Q83&lt;2,AW83&gt;0,AX83&lt;=-1),VLOOKUP(Q83,'Composite Rents &amp; Incomes 2023'!$B$28:$C$30,2,FALSE),IF(AND(Q83&gt;1,AX83&gt;-1),VLOOKUP(Q83,'Composite Rents &amp; Incomes 2024'!$B$38:$C$40,2,FALSE),IF(AND(Q83&lt;2,AX83&gt;-1),VLOOKUP(Q83,'Composite Rents &amp; Incomes 2024'!$B$28:$C$30,2,FALSE),"")))))),0))</f>
        <v/>
      </c>
      <c r="AK83" s="120" t="str">
        <f t="shared" si="16"/>
        <v/>
      </c>
      <c r="AL83" s="121"/>
      <c r="AM83" s="57" t="str">
        <f t="shared" si="22"/>
        <v/>
      </c>
      <c r="AN83" s="57" t="str">
        <f t="shared" si="23"/>
        <v/>
      </c>
      <c r="AO83" s="70">
        <f t="shared" si="24"/>
        <v>1</v>
      </c>
      <c r="AW83" s="58">
        <f t="shared" si="18"/>
        <v>-45086</v>
      </c>
      <c r="AX83" s="70">
        <f t="shared" si="25"/>
        <v>-45443</v>
      </c>
      <c r="AY83" s="98" t="str">
        <f t="shared" si="26"/>
        <v/>
      </c>
    </row>
    <row r="84" spans="1:51" x14ac:dyDescent="0.35">
      <c r="A84" s="71"/>
      <c r="B84" s="71"/>
      <c r="C84" s="72"/>
      <c r="D84" s="72"/>
      <c r="E84" s="78"/>
      <c r="F84" s="78"/>
      <c r="G84" s="82"/>
      <c r="H84" s="82"/>
      <c r="I84" s="94"/>
      <c r="J84" s="74"/>
      <c r="K84" s="74"/>
      <c r="L84" s="82"/>
      <c r="M84" s="78"/>
      <c r="N84" s="75" t="str">
        <f t="shared" si="14"/>
        <v/>
      </c>
      <c r="O84" s="76" t="str">
        <f t="shared" si="15"/>
        <v/>
      </c>
      <c r="P84" s="77"/>
      <c r="Q84" s="78"/>
      <c r="R84" s="78"/>
      <c r="S84" s="76" t="str">
        <f t="shared" si="17"/>
        <v/>
      </c>
      <c r="T84" s="113" t="str">
        <f>IF(Q84="","",IF(AND(_xlfn.DAYS(J84,G84)&lt;365,Q84&gt;1,AW84&lt;1),VLOOKUP(E84,'Composite Rents &amp; Incomes 2022'!$I$38:$J$41,2,FALSE),IF(AND(_xlfn.DAYS(J84,G84)&lt;365,Q84&lt;2,AW84&lt;1),VLOOKUP(E84,'Composite Rents &amp; Incomes 2022'!$I$28:$J$32,2,FALSE),IF(AND(_xlfn.DAYS(J84,G84)&gt;364,Q84&gt;1,AW84&lt;1),VLOOKUP(E84,'Composite Rents &amp; Incomes 2022'!$I$38:$K$41,3,FALSE),IF(AND(_xlfn.DAYS(J84,G84)&gt;364,Q84&gt;1,AW84&lt;1),VLOOKUP(E84,'Composite Rents &amp; Incomes 2022'!$I$38:$J$41,3,FALSE),IF(AND(_xlfn.DAYS(J84,G84)&lt;365,Q84&gt;1,AW84&gt;0,AX84&lt;=-1),VLOOKUP(E84,'Composite Rents &amp; Incomes 2023'!$I$38:$J$41,2,FALSE),IF(AND(_xlfn.DAYS(J84,G84)&lt;365,Q84&lt;2,AW84&gt;0,AX84&lt;=-1),VLOOKUP(E84,'Composite Rents &amp; Incomes 2023'!$I$28:$J$32,2,FALSE),IF(AND(_xlfn.DAYS(J84,G84)&gt;364,Q84&gt;1,AW84&gt;0,AX84&lt;=-1),VLOOKUP(E84,'Composite Rents &amp; Incomes 2023'!$I$38:$K$41,3,FALSE),IF(AND(_xlfn.DAYS(J84,G84)&gt;364,Q84&lt;2,AW84&lt;1,AX84&lt;=-1),VLOOKUP(E84,'Composite Rents &amp; Incomes 2023'!$I$28:$K$32,3,FALSE),IF(AND(_xlfn.DAYS(J84,G84)&lt;365,Q84&gt;1,AX84&gt;-1),VLOOKUP(E84,'Composite Rents &amp; Incomes 2024'!$I$38:$J$41,2,FALSE),IF(AND(_xlfn.DAYS(J84,G84)&lt;365,Q84&lt;2,AX84&gt;-1),VLOOKUP(E84,'Composite Rents &amp; Incomes 2024'!$I$28:$J$32,2,FALSE),IF(AND(_xlfn.DAYS(J84,G84)&gt;364,Q84&gt;1,AX84&gt;-1),VLOOKUP(E84,'Composite Rents &amp; Incomes 2024'!$I$38:$K$41,3,FALSE),IF(AND(_xlfn.DAYS(J84,G84)&gt;364,Q84&lt;2,AX84&gt;-1),VLOOKUP(E84,'Composite Rents &amp; Incomes 2024'!$I$28:$K$32,3,FALSE),"")))))))))))))</f>
        <v/>
      </c>
      <c r="U84" s="79"/>
      <c r="V84" s="69" t="str">
        <f t="shared" si="19"/>
        <v/>
      </c>
      <c r="W84" s="79"/>
      <c r="X84" s="69" t="str">
        <f t="shared" si="20"/>
        <v/>
      </c>
      <c r="Y84" s="79"/>
      <c r="Z84" s="79"/>
      <c r="AA84" s="79"/>
      <c r="AB84" s="79"/>
      <c r="AC84" s="69" t="str">
        <f t="shared" si="21"/>
        <v/>
      </c>
      <c r="AD84" s="79"/>
      <c r="AE84" s="79"/>
      <c r="AF84" s="79"/>
      <c r="AG84" s="79"/>
      <c r="AH84" s="79"/>
      <c r="AI84" s="80"/>
      <c r="AJ84" s="120" t="str">
        <f>IF(Q84="","",ROUND(IF(AND(Q84&gt;1,AW84&lt;1),VLOOKUP(Q84,'Composite Rents &amp; Incomes 2022'!$B$38:$C$40,2,FALSE),IF(AND(Q84&lt;2,AW84&lt;1),VLOOKUP(Q84,'Composite Rents &amp; Incomes 2022'!$B$28:$C$30,2,FALSE),IF(AND(Q84&gt;1,AW84&gt;0,AX84&lt;=-1),VLOOKUP(Q84,'Composite Rents &amp; Incomes 2023'!$B$38:$C$40,2,FALSE),IF(AND(Q84&lt;2,AW84&gt;0,AX84&lt;=-1),VLOOKUP(Q84,'Composite Rents &amp; Incomes 2023'!$B$28:$C$30,2,FALSE),IF(AND(Q84&gt;1,AX84&gt;-1),VLOOKUP(Q84,'Composite Rents &amp; Incomes 2024'!$B$38:$C$40,2,FALSE),IF(AND(Q84&lt;2,AX84&gt;-1),VLOOKUP(Q84,'Composite Rents &amp; Incomes 2024'!$B$28:$C$30,2,FALSE),"")))))),0))</f>
        <v/>
      </c>
      <c r="AK84" s="120" t="str">
        <f t="shared" si="16"/>
        <v/>
      </c>
      <c r="AL84" s="121"/>
      <c r="AM84" s="57" t="str">
        <f t="shared" si="22"/>
        <v/>
      </c>
      <c r="AN84" s="57" t="str">
        <f t="shared" si="23"/>
        <v/>
      </c>
      <c r="AO84" s="70">
        <f t="shared" si="24"/>
        <v>1</v>
      </c>
      <c r="AW84" s="58">
        <f t="shared" si="18"/>
        <v>-45086</v>
      </c>
      <c r="AX84" s="70">
        <f t="shared" si="25"/>
        <v>-45443</v>
      </c>
      <c r="AY84" s="98" t="str">
        <f t="shared" si="26"/>
        <v/>
      </c>
    </row>
    <row r="85" spans="1:51" x14ac:dyDescent="0.35">
      <c r="A85" s="71"/>
      <c r="B85" s="71"/>
      <c r="C85" s="72"/>
      <c r="D85" s="72"/>
      <c r="E85" s="78"/>
      <c r="F85" s="78"/>
      <c r="G85" s="82"/>
      <c r="H85" s="82"/>
      <c r="I85" s="94"/>
      <c r="J85" s="74"/>
      <c r="K85" s="74"/>
      <c r="L85" s="82"/>
      <c r="M85" s="78"/>
      <c r="N85" s="75" t="str">
        <f t="shared" si="14"/>
        <v/>
      </c>
      <c r="O85" s="76" t="str">
        <f t="shared" si="15"/>
        <v/>
      </c>
      <c r="P85" s="77"/>
      <c r="Q85" s="78"/>
      <c r="R85" s="78"/>
      <c r="S85" s="76" t="str">
        <f t="shared" si="17"/>
        <v/>
      </c>
      <c r="T85" s="113" t="str">
        <f>IF(Q85="","",IF(AND(_xlfn.DAYS(J85,G85)&lt;365,Q85&gt;1,AW85&lt;1),VLOOKUP(E85,'Composite Rents &amp; Incomes 2022'!$I$38:$J$41,2,FALSE),IF(AND(_xlfn.DAYS(J85,G85)&lt;365,Q85&lt;2,AW85&lt;1),VLOOKUP(E85,'Composite Rents &amp; Incomes 2022'!$I$28:$J$32,2,FALSE),IF(AND(_xlfn.DAYS(J85,G85)&gt;364,Q85&gt;1,AW85&lt;1),VLOOKUP(E85,'Composite Rents &amp; Incomes 2022'!$I$38:$K$41,3,FALSE),IF(AND(_xlfn.DAYS(J85,G85)&gt;364,Q85&gt;1,AW85&lt;1),VLOOKUP(E85,'Composite Rents &amp; Incomes 2022'!$I$38:$J$41,3,FALSE),IF(AND(_xlfn.DAYS(J85,G85)&lt;365,Q85&gt;1,AW85&gt;0,AX85&lt;=-1),VLOOKUP(E85,'Composite Rents &amp; Incomes 2023'!$I$38:$J$41,2,FALSE),IF(AND(_xlfn.DAYS(J85,G85)&lt;365,Q85&lt;2,AW85&gt;0,AX85&lt;=-1),VLOOKUP(E85,'Composite Rents &amp; Incomes 2023'!$I$28:$J$32,2,FALSE),IF(AND(_xlfn.DAYS(J85,G85)&gt;364,Q85&gt;1,AW85&gt;0,AX85&lt;=-1),VLOOKUP(E85,'Composite Rents &amp; Incomes 2023'!$I$38:$K$41,3,FALSE),IF(AND(_xlfn.DAYS(J85,G85)&gt;364,Q85&lt;2,AW85&lt;1,AX85&lt;=-1),VLOOKUP(E85,'Composite Rents &amp; Incomes 2023'!$I$28:$K$32,3,FALSE),IF(AND(_xlfn.DAYS(J85,G85)&lt;365,Q85&gt;1,AX85&gt;-1),VLOOKUP(E85,'Composite Rents &amp; Incomes 2024'!$I$38:$J$41,2,FALSE),IF(AND(_xlfn.DAYS(J85,G85)&lt;365,Q85&lt;2,AX85&gt;-1),VLOOKUP(E85,'Composite Rents &amp; Incomes 2024'!$I$28:$J$32,2,FALSE),IF(AND(_xlfn.DAYS(J85,G85)&gt;364,Q85&gt;1,AX85&gt;-1),VLOOKUP(E85,'Composite Rents &amp; Incomes 2024'!$I$38:$K$41,3,FALSE),IF(AND(_xlfn.DAYS(J85,G85)&gt;364,Q85&lt;2,AX85&gt;-1),VLOOKUP(E85,'Composite Rents &amp; Incomes 2024'!$I$28:$K$32,3,FALSE),"")))))))))))))</f>
        <v/>
      </c>
      <c r="U85" s="79"/>
      <c r="V85" s="69" t="str">
        <f t="shared" si="19"/>
        <v/>
      </c>
      <c r="W85" s="79"/>
      <c r="X85" s="69" t="str">
        <f t="shared" si="20"/>
        <v/>
      </c>
      <c r="Y85" s="79"/>
      <c r="Z85" s="79"/>
      <c r="AA85" s="79"/>
      <c r="AB85" s="79"/>
      <c r="AC85" s="69" t="str">
        <f t="shared" si="21"/>
        <v/>
      </c>
      <c r="AD85" s="79"/>
      <c r="AE85" s="79"/>
      <c r="AF85" s="79"/>
      <c r="AG85" s="79"/>
      <c r="AH85" s="79"/>
      <c r="AI85" s="80"/>
      <c r="AJ85" s="120" t="str">
        <f>IF(Q85="","",ROUND(IF(AND(Q85&gt;1,AW85&lt;1),VLOOKUP(Q85,'Composite Rents &amp; Incomes 2022'!$B$38:$C$40,2,FALSE),IF(AND(Q85&lt;2,AW85&lt;1),VLOOKUP(Q85,'Composite Rents &amp; Incomes 2022'!$B$28:$C$30,2,FALSE),IF(AND(Q85&gt;1,AW85&gt;0,AX85&lt;=-1),VLOOKUP(Q85,'Composite Rents &amp; Incomes 2023'!$B$38:$C$40,2,FALSE),IF(AND(Q85&lt;2,AW85&gt;0,AX85&lt;=-1),VLOOKUP(Q85,'Composite Rents &amp; Incomes 2023'!$B$28:$C$30,2,FALSE),IF(AND(Q85&gt;1,AX85&gt;-1),VLOOKUP(Q85,'Composite Rents &amp; Incomes 2024'!$B$38:$C$40,2,FALSE),IF(AND(Q85&lt;2,AX85&gt;-1),VLOOKUP(Q85,'Composite Rents &amp; Incomes 2024'!$B$28:$C$30,2,FALSE),"")))))),0))</f>
        <v/>
      </c>
      <c r="AK85" s="120" t="str">
        <f t="shared" si="16"/>
        <v/>
      </c>
      <c r="AL85" s="121"/>
      <c r="AM85" s="57" t="str">
        <f t="shared" si="22"/>
        <v/>
      </c>
      <c r="AN85" s="57" t="str">
        <f t="shared" si="23"/>
        <v/>
      </c>
      <c r="AO85" s="70">
        <f t="shared" si="24"/>
        <v>1</v>
      </c>
      <c r="AW85" s="58">
        <f t="shared" si="18"/>
        <v>-45086</v>
      </c>
      <c r="AX85" s="70">
        <f t="shared" si="25"/>
        <v>-45443</v>
      </c>
      <c r="AY85" s="98" t="str">
        <f t="shared" si="26"/>
        <v/>
      </c>
    </row>
    <row r="86" spans="1:51" x14ac:dyDescent="0.35">
      <c r="A86" s="71"/>
      <c r="B86" s="71"/>
      <c r="C86" s="72"/>
      <c r="D86" s="72"/>
      <c r="E86" s="78"/>
      <c r="F86" s="78"/>
      <c r="G86" s="82"/>
      <c r="H86" s="82"/>
      <c r="I86" s="94"/>
      <c r="J86" s="74"/>
      <c r="K86" s="74"/>
      <c r="L86" s="82"/>
      <c r="M86" s="78"/>
      <c r="N86" s="75" t="str">
        <f t="shared" si="14"/>
        <v/>
      </c>
      <c r="O86" s="76" t="str">
        <f t="shared" si="15"/>
        <v/>
      </c>
      <c r="P86" s="77"/>
      <c r="Q86" s="78"/>
      <c r="R86" s="78"/>
      <c r="S86" s="76" t="str">
        <f t="shared" si="17"/>
        <v/>
      </c>
      <c r="T86" s="113" t="str">
        <f>IF(Q86="","",IF(AND(_xlfn.DAYS(J86,G86)&lt;365,Q86&gt;1,AW86&lt;1),VLOOKUP(E86,'Composite Rents &amp; Incomes 2022'!$I$38:$J$41,2,FALSE),IF(AND(_xlfn.DAYS(J86,G86)&lt;365,Q86&lt;2,AW86&lt;1),VLOOKUP(E86,'Composite Rents &amp; Incomes 2022'!$I$28:$J$32,2,FALSE),IF(AND(_xlfn.DAYS(J86,G86)&gt;364,Q86&gt;1,AW86&lt;1),VLOOKUP(E86,'Composite Rents &amp; Incomes 2022'!$I$38:$K$41,3,FALSE),IF(AND(_xlfn.DAYS(J86,G86)&gt;364,Q86&gt;1,AW86&lt;1),VLOOKUP(E86,'Composite Rents &amp; Incomes 2022'!$I$38:$J$41,3,FALSE),IF(AND(_xlfn.DAYS(J86,G86)&lt;365,Q86&gt;1,AW86&gt;0,AX86&lt;=-1),VLOOKUP(E86,'Composite Rents &amp; Incomes 2023'!$I$38:$J$41,2,FALSE),IF(AND(_xlfn.DAYS(J86,G86)&lt;365,Q86&lt;2,AW86&gt;0,AX86&lt;=-1),VLOOKUP(E86,'Composite Rents &amp; Incomes 2023'!$I$28:$J$32,2,FALSE),IF(AND(_xlfn.DAYS(J86,G86)&gt;364,Q86&gt;1,AW86&gt;0,AX86&lt;=-1),VLOOKUP(E86,'Composite Rents &amp; Incomes 2023'!$I$38:$K$41,3,FALSE),IF(AND(_xlfn.DAYS(J86,G86)&gt;364,Q86&lt;2,AW86&lt;1,AX86&lt;=-1),VLOOKUP(E86,'Composite Rents &amp; Incomes 2023'!$I$28:$K$32,3,FALSE),IF(AND(_xlfn.DAYS(J86,G86)&lt;365,Q86&gt;1,AX86&gt;-1),VLOOKUP(E86,'Composite Rents &amp; Incomes 2024'!$I$38:$J$41,2,FALSE),IF(AND(_xlfn.DAYS(J86,G86)&lt;365,Q86&lt;2,AX86&gt;-1),VLOOKUP(E86,'Composite Rents &amp; Incomes 2024'!$I$28:$J$32,2,FALSE),IF(AND(_xlfn.DAYS(J86,G86)&gt;364,Q86&gt;1,AX86&gt;-1),VLOOKUP(E86,'Composite Rents &amp; Incomes 2024'!$I$38:$K$41,3,FALSE),IF(AND(_xlfn.DAYS(J86,G86)&gt;364,Q86&lt;2,AX86&gt;-1),VLOOKUP(E86,'Composite Rents &amp; Incomes 2024'!$I$28:$K$32,3,FALSE),"")))))))))))))</f>
        <v/>
      </c>
      <c r="U86" s="79"/>
      <c r="V86" s="69" t="str">
        <f t="shared" si="19"/>
        <v/>
      </c>
      <c r="W86" s="79"/>
      <c r="X86" s="69" t="str">
        <f t="shared" si="20"/>
        <v/>
      </c>
      <c r="Y86" s="79"/>
      <c r="Z86" s="79"/>
      <c r="AA86" s="79"/>
      <c r="AB86" s="79"/>
      <c r="AC86" s="69" t="str">
        <f t="shared" si="21"/>
        <v/>
      </c>
      <c r="AD86" s="79"/>
      <c r="AE86" s="79"/>
      <c r="AF86" s="79"/>
      <c r="AG86" s="79"/>
      <c r="AH86" s="79"/>
      <c r="AI86" s="80"/>
      <c r="AJ86" s="120" t="str">
        <f>IF(Q86="","",ROUND(IF(AND(Q86&gt;1,AW86&lt;1),VLOOKUP(Q86,'Composite Rents &amp; Incomes 2022'!$B$38:$C$40,2,FALSE),IF(AND(Q86&lt;2,AW86&lt;1),VLOOKUP(Q86,'Composite Rents &amp; Incomes 2022'!$B$28:$C$30,2,FALSE),IF(AND(Q86&gt;1,AW86&gt;0,AX86&lt;=-1),VLOOKUP(Q86,'Composite Rents &amp; Incomes 2023'!$B$38:$C$40,2,FALSE),IF(AND(Q86&lt;2,AW86&gt;0,AX86&lt;=-1),VLOOKUP(Q86,'Composite Rents &amp; Incomes 2023'!$B$28:$C$30,2,FALSE),IF(AND(Q86&gt;1,AX86&gt;-1),VLOOKUP(Q86,'Composite Rents &amp; Incomes 2024'!$B$38:$C$40,2,FALSE),IF(AND(Q86&lt;2,AX86&gt;-1),VLOOKUP(Q86,'Composite Rents &amp; Incomes 2024'!$B$28:$C$30,2,FALSE),"")))))),0))</f>
        <v/>
      </c>
      <c r="AK86" s="120" t="str">
        <f t="shared" si="16"/>
        <v/>
      </c>
      <c r="AL86" s="121"/>
      <c r="AM86" s="57" t="str">
        <f t="shared" si="22"/>
        <v/>
      </c>
      <c r="AN86" s="57" t="str">
        <f t="shared" si="23"/>
        <v/>
      </c>
      <c r="AO86" s="70">
        <f t="shared" si="24"/>
        <v>1</v>
      </c>
      <c r="AW86" s="58">
        <f t="shared" si="18"/>
        <v>-45086</v>
      </c>
      <c r="AX86" s="70">
        <f t="shared" si="25"/>
        <v>-45443</v>
      </c>
      <c r="AY86" s="98" t="str">
        <f t="shared" si="26"/>
        <v/>
      </c>
    </row>
    <row r="87" spans="1:51" x14ac:dyDescent="0.35">
      <c r="A87" s="71"/>
      <c r="B87" s="71"/>
      <c r="C87" s="72"/>
      <c r="D87" s="72"/>
      <c r="E87" s="78"/>
      <c r="F87" s="78"/>
      <c r="G87" s="82"/>
      <c r="H87" s="82"/>
      <c r="I87" s="94"/>
      <c r="J87" s="74"/>
      <c r="K87" s="74"/>
      <c r="L87" s="82"/>
      <c r="M87" s="78"/>
      <c r="N87" s="75" t="str">
        <f t="shared" si="14"/>
        <v/>
      </c>
      <c r="O87" s="76" t="str">
        <f t="shared" si="15"/>
        <v/>
      </c>
      <c r="P87" s="77"/>
      <c r="Q87" s="78"/>
      <c r="R87" s="78"/>
      <c r="S87" s="76" t="str">
        <f t="shared" si="17"/>
        <v/>
      </c>
      <c r="T87" s="113" t="str">
        <f>IF(Q87="","",IF(AND(_xlfn.DAYS(J87,G87)&lt;365,Q87&gt;1,AW87&lt;1),VLOOKUP(E87,'Composite Rents &amp; Incomes 2022'!$I$38:$J$41,2,FALSE),IF(AND(_xlfn.DAYS(J87,G87)&lt;365,Q87&lt;2,AW87&lt;1),VLOOKUP(E87,'Composite Rents &amp; Incomes 2022'!$I$28:$J$32,2,FALSE),IF(AND(_xlfn.DAYS(J87,G87)&gt;364,Q87&gt;1,AW87&lt;1),VLOOKUP(E87,'Composite Rents &amp; Incomes 2022'!$I$38:$K$41,3,FALSE),IF(AND(_xlfn.DAYS(J87,G87)&gt;364,Q87&gt;1,AW87&lt;1),VLOOKUP(E87,'Composite Rents &amp; Incomes 2022'!$I$38:$J$41,3,FALSE),IF(AND(_xlfn.DAYS(J87,G87)&lt;365,Q87&gt;1,AW87&gt;0,AX87&lt;=-1),VLOOKUP(E87,'Composite Rents &amp; Incomes 2023'!$I$38:$J$41,2,FALSE),IF(AND(_xlfn.DAYS(J87,G87)&lt;365,Q87&lt;2,AW87&gt;0,AX87&lt;=-1),VLOOKUP(E87,'Composite Rents &amp; Incomes 2023'!$I$28:$J$32,2,FALSE),IF(AND(_xlfn.DAYS(J87,G87)&gt;364,Q87&gt;1,AW87&gt;0,AX87&lt;=-1),VLOOKUP(E87,'Composite Rents &amp; Incomes 2023'!$I$38:$K$41,3,FALSE),IF(AND(_xlfn.DAYS(J87,G87)&gt;364,Q87&lt;2,AW87&lt;1,AX87&lt;=-1),VLOOKUP(E87,'Composite Rents &amp; Incomes 2023'!$I$28:$K$32,3,FALSE),IF(AND(_xlfn.DAYS(J87,G87)&lt;365,Q87&gt;1,AX87&gt;-1),VLOOKUP(E87,'Composite Rents &amp; Incomes 2024'!$I$38:$J$41,2,FALSE),IF(AND(_xlfn.DAYS(J87,G87)&lt;365,Q87&lt;2,AX87&gt;-1),VLOOKUP(E87,'Composite Rents &amp; Incomes 2024'!$I$28:$J$32,2,FALSE),IF(AND(_xlfn.DAYS(J87,G87)&gt;364,Q87&gt;1,AX87&gt;-1),VLOOKUP(E87,'Composite Rents &amp; Incomes 2024'!$I$38:$K$41,3,FALSE),IF(AND(_xlfn.DAYS(J87,G87)&gt;364,Q87&lt;2,AX87&gt;-1),VLOOKUP(E87,'Composite Rents &amp; Incomes 2024'!$I$28:$K$32,3,FALSE),"")))))))))))))</f>
        <v/>
      </c>
      <c r="U87" s="79"/>
      <c r="V87" s="69" t="str">
        <f t="shared" si="19"/>
        <v/>
      </c>
      <c r="W87" s="79"/>
      <c r="X87" s="69" t="str">
        <f t="shared" si="20"/>
        <v/>
      </c>
      <c r="Y87" s="79"/>
      <c r="Z87" s="79"/>
      <c r="AA87" s="79"/>
      <c r="AB87" s="79"/>
      <c r="AC87" s="69" t="str">
        <f t="shared" si="21"/>
        <v/>
      </c>
      <c r="AD87" s="79"/>
      <c r="AE87" s="79"/>
      <c r="AF87" s="79"/>
      <c r="AG87" s="79"/>
      <c r="AH87" s="79"/>
      <c r="AI87" s="80"/>
      <c r="AJ87" s="120" t="str">
        <f>IF(Q87="","",ROUND(IF(AND(Q87&gt;1,AW87&lt;1),VLOOKUP(Q87,'Composite Rents &amp; Incomes 2022'!$B$38:$C$40,2,FALSE),IF(AND(Q87&lt;2,AW87&lt;1),VLOOKUP(Q87,'Composite Rents &amp; Incomes 2022'!$B$28:$C$30,2,FALSE),IF(AND(Q87&gt;1,AW87&gt;0,AX87&lt;=-1),VLOOKUP(Q87,'Composite Rents &amp; Incomes 2023'!$B$38:$C$40,2,FALSE),IF(AND(Q87&lt;2,AW87&gt;0,AX87&lt;=-1),VLOOKUP(Q87,'Composite Rents &amp; Incomes 2023'!$B$28:$C$30,2,FALSE),IF(AND(Q87&gt;1,AX87&gt;-1),VLOOKUP(Q87,'Composite Rents &amp; Incomes 2024'!$B$38:$C$40,2,FALSE),IF(AND(Q87&lt;2,AX87&gt;-1),VLOOKUP(Q87,'Composite Rents &amp; Incomes 2024'!$B$28:$C$30,2,FALSE),"")))))),0))</f>
        <v/>
      </c>
      <c r="AK87" s="120" t="str">
        <f t="shared" si="16"/>
        <v/>
      </c>
      <c r="AL87" s="121"/>
      <c r="AM87" s="57" t="str">
        <f t="shared" si="22"/>
        <v/>
      </c>
      <c r="AN87" s="57" t="str">
        <f t="shared" si="23"/>
        <v/>
      </c>
      <c r="AO87" s="70">
        <f t="shared" si="24"/>
        <v>1</v>
      </c>
      <c r="AW87" s="58">
        <f t="shared" si="18"/>
        <v>-45086</v>
      </c>
      <c r="AX87" s="70">
        <f t="shared" si="25"/>
        <v>-45443</v>
      </c>
      <c r="AY87" s="98" t="str">
        <f t="shared" si="26"/>
        <v/>
      </c>
    </row>
    <row r="88" spans="1:51" x14ac:dyDescent="0.35">
      <c r="A88" s="71"/>
      <c r="B88" s="71"/>
      <c r="C88" s="72"/>
      <c r="D88" s="72"/>
      <c r="E88" s="78"/>
      <c r="F88" s="82"/>
      <c r="G88" s="82"/>
      <c r="H88" s="82"/>
      <c r="I88" s="94"/>
      <c r="J88" s="74"/>
      <c r="K88" s="74"/>
      <c r="L88" s="82"/>
      <c r="M88" s="78"/>
      <c r="N88" s="75" t="str">
        <f t="shared" si="14"/>
        <v/>
      </c>
      <c r="O88" s="76" t="str">
        <f t="shared" si="15"/>
        <v/>
      </c>
      <c r="P88" s="77"/>
      <c r="Q88" s="78"/>
      <c r="R88" s="78"/>
      <c r="S88" s="76" t="str">
        <f t="shared" si="17"/>
        <v/>
      </c>
      <c r="T88" s="113" t="str">
        <f>IF(Q88="","",IF(AND(_xlfn.DAYS(J88,G88)&lt;365,Q88&gt;1,AW88&lt;1),VLOOKUP(E88,'Composite Rents &amp; Incomes 2022'!$I$38:$J$41,2,FALSE),IF(AND(_xlfn.DAYS(J88,G88)&lt;365,Q88&lt;2,AW88&lt;1),VLOOKUP(E88,'Composite Rents &amp; Incomes 2022'!$I$28:$J$32,2,FALSE),IF(AND(_xlfn.DAYS(J88,G88)&gt;364,Q88&gt;1,AW88&lt;1),VLOOKUP(E88,'Composite Rents &amp; Incomes 2022'!$I$38:$K$41,3,FALSE),IF(AND(_xlfn.DAYS(J88,G88)&gt;364,Q88&gt;1,AW88&lt;1),VLOOKUP(E88,'Composite Rents &amp; Incomes 2022'!$I$38:$J$41,3,FALSE),IF(AND(_xlfn.DAYS(J88,G88)&lt;365,Q88&gt;1,AW88&gt;0,AX88&lt;=-1),VLOOKUP(E88,'Composite Rents &amp; Incomes 2023'!$I$38:$J$41,2,FALSE),IF(AND(_xlfn.DAYS(J88,G88)&lt;365,Q88&lt;2,AW88&gt;0,AX88&lt;=-1),VLOOKUP(E88,'Composite Rents &amp; Incomes 2023'!$I$28:$J$32,2,FALSE),IF(AND(_xlfn.DAYS(J88,G88)&gt;364,Q88&gt;1,AW88&gt;0,AX88&lt;=-1),VLOOKUP(E88,'Composite Rents &amp; Incomes 2023'!$I$38:$K$41,3,FALSE),IF(AND(_xlfn.DAYS(J88,G88)&gt;364,Q88&lt;2,AW88&lt;1,AX88&lt;=-1),VLOOKUP(E88,'Composite Rents &amp; Incomes 2023'!$I$28:$K$32,3,FALSE),IF(AND(_xlfn.DAYS(J88,G88)&lt;365,Q88&gt;1,AX88&gt;-1),VLOOKUP(E88,'Composite Rents &amp; Incomes 2024'!$I$38:$J$41,2,FALSE),IF(AND(_xlfn.DAYS(J88,G88)&lt;365,Q88&lt;2,AX88&gt;-1),VLOOKUP(E88,'Composite Rents &amp; Incomes 2024'!$I$28:$J$32,2,FALSE),IF(AND(_xlfn.DAYS(J88,G88)&gt;364,Q88&gt;1,AX88&gt;-1),VLOOKUP(E88,'Composite Rents &amp; Incomes 2024'!$I$38:$K$41,3,FALSE),IF(AND(_xlfn.DAYS(J88,G88)&gt;364,Q88&lt;2,AX88&gt;-1),VLOOKUP(E88,'Composite Rents &amp; Incomes 2024'!$I$28:$K$32,3,FALSE),"")))))))))))))</f>
        <v/>
      </c>
      <c r="U88" s="79"/>
      <c r="V88" s="69" t="str">
        <f t="shared" si="19"/>
        <v/>
      </c>
      <c r="W88" s="79"/>
      <c r="X88" s="69" t="str">
        <f t="shared" si="20"/>
        <v/>
      </c>
      <c r="Y88" s="79"/>
      <c r="Z88" s="79"/>
      <c r="AA88" s="79"/>
      <c r="AB88" s="79"/>
      <c r="AC88" s="69" t="str">
        <f t="shared" si="21"/>
        <v/>
      </c>
      <c r="AD88" s="79"/>
      <c r="AE88" s="79"/>
      <c r="AF88" s="79"/>
      <c r="AG88" s="79"/>
      <c r="AH88" s="79"/>
      <c r="AI88" s="80"/>
      <c r="AJ88" s="120" t="str">
        <f>IF(Q88="","",ROUND(IF(AND(Q88&gt;1,AW88&lt;1),VLOOKUP(Q88,'Composite Rents &amp; Incomes 2022'!$B$38:$C$40,2,FALSE),IF(AND(Q88&lt;2,AW88&lt;1),VLOOKUP(Q88,'Composite Rents &amp; Incomes 2022'!$B$28:$C$30,2,FALSE),IF(AND(Q88&gt;1,AW88&gt;0,AX88&lt;=-1),VLOOKUP(Q88,'Composite Rents &amp; Incomes 2023'!$B$38:$C$40,2,FALSE),IF(AND(Q88&lt;2,AW88&gt;0,AX88&lt;=-1),VLOOKUP(Q88,'Composite Rents &amp; Incomes 2023'!$B$28:$C$30,2,FALSE),IF(AND(Q88&gt;1,AX88&gt;-1),VLOOKUP(Q88,'Composite Rents &amp; Incomes 2024'!$B$38:$C$40,2,FALSE),IF(AND(Q88&lt;2,AX88&gt;-1),VLOOKUP(Q88,'Composite Rents &amp; Incomes 2024'!$B$28:$C$30,2,FALSE),"")))))),0))</f>
        <v/>
      </c>
      <c r="AK88" s="120" t="str">
        <f t="shared" si="16"/>
        <v/>
      </c>
      <c r="AL88" s="121"/>
      <c r="AM88" s="57" t="str">
        <f t="shared" si="22"/>
        <v/>
      </c>
      <c r="AN88" s="57" t="str">
        <f t="shared" si="23"/>
        <v/>
      </c>
      <c r="AO88" s="70">
        <f t="shared" si="24"/>
        <v>1</v>
      </c>
      <c r="AW88" s="58">
        <f t="shared" si="18"/>
        <v>-45086</v>
      </c>
      <c r="AX88" s="70">
        <f t="shared" si="25"/>
        <v>-45443</v>
      </c>
      <c r="AY88" s="98" t="str">
        <f t="shared" si="26"/>
        <v/>
      </c>
    </row>
    <row r="89" spans="1:51" x14ac:dyDescent="0.35">
      <c r="A89" s="71"/>
      <c r="B89" s="71"/>
      <c r="C89" s="72"/>
      <c r="D89" s="72"/>
      <c r="E89" s="78"/>
      <c r="F89" s="78"/>
      <c r="G89" s="82"/>
      <c r="H89" s="82"/>
      <c r="I89" s="94"/>
      <c r="J89" s="74"/>
      <c r="K89" s="74"/>
      <c r="L89" s="82"/>
      <c r="M89" s="78"/>
      <c r="N89" s="75" t="str">
        <f t="shared" si="14"/>
        <v/>
      </c>
      <c r="O89" s="76" t="str">
        <f t="shared" si="15"/>
        <v/>
      </c>
      <c r="P89" s="77"/>
      <c r="Q89" s="78"/>
      <c r="R89" s="78"/>
      <c r="S89" s="76" t="str">
        <f t="shared" si="17"/>
        <v/>
      </c>
      <c r="T89" s="113" t="str">
        <f>IF(Q89="","",IF(AND(_xlfn.DAYS(J89,G89)&lt;365,Q89&gt;1,AW89&lt;1),VLOOKUP(E89,'Composite Rents &amp; Incomes 2022'!$I$38:$J$41,2,FALSE),IF(AND(_xlfn.DAYS(J89,G89)&lt;365,Q89&lt;2,AW89&lt;1),VLOOKUP(E89,'Composite Rents &amp; Incomes 2022'!$I$28:$J$32,2,FALSE),IF(AND(_xlfn.DAYS(J89,G89)&gt;364,Q89&gt;1,AW89&lt;1),VLOOKUP(E89,'Composite Rents &amp; Incomes 2022'!$I$38:$K$41,3,FALSE),IF(AND(_xlfn.DAYS(J89,G89)&gt;364,Q89&gt;1,AW89&lt;1),VLOOKUP(E89,'Composite Rents &amp; Incomes 2022'!$I$38:$J$41,3,FALSE),IF(AND(_xlfn.DAYS(J89,G89)&lt;365,Q89&gt;1,AW89&gt;0,AX89&lt;=-1),VLOOKUP(E89,'Composite Rents &amp; Incomes 2023'!$I$38:$J$41,2,FALSE),IF(AND(_xlfn.DAYS(J89,G89)&lt;365,Q89&lt;2,AW89&gt;0,AX89&lt;=-1),VLOOKUP(E89,'Composite Rents &amp; Incomes 2023'!$I$28:$J$32,2,FALSE),IF(AND(_xlfn.DAYS(J89,G89)&gt;364,Q89&gt;1,AW89&gt;0,AX89&lt;=-1),VLOOKUP(E89,'Composite Rents &amp; Incomes 2023'!$I$38:$K$41,3,FALSE),IF(AND(_xlfn.DAYS(J89,G89)&gt;364,Q89&lt;2,AW89&lt;1,AX89&lt;=-1),VLOOKUP(E89,'Composite Rents &amp; Incomes 2023'!$I$28:$K$32,3,FALSE),IF(AND(_xlfn.DAYS(J89,G89)&lt;365,Q89&gt;1,AX89&gt;-1),VLOOKUP(E89,'Composite Rents &amp; Incomes 2024'!$I$38:$J$41,2,FALSE),IF(AND(_xlfn.DAYS(J89,G89)&lt;365,Q89&lt;2,AX89&gt;-1),VLOOKUP(E89,'Composite Rents &amp; Incomes 2024'!$I$28:$J$32,2,FALSE),IF(AND(_xlfn.DAYS(J89,G89)&gt;364,Q89&gt;1,AX89&gt;-1),VLOOKUP(E89,'Composite Rents &amp; Incomes 2024'!$I$38:$K$41,3,FALSE),IF(AND(_xlfn.DAYS(J89,G89)&gt;364,Q89&lt;2,AX89&gt;-1),VLOOKUP(E89,'Composite Rents &amp; Incomes 2024'!$I$28:$K$32,3,FALSE),"")))))))))))))</f>
        <v/>
      </c>
      <c r="U89" s="79"/>
      <c r="V89" s="69" t="str">
        <f t="shared" si="19"/>
        <v/>
      </c>
      <c r="W89" s="79"/>
      <c r="X89" s="69" t="str">
        <f t="shared" si="20"/>
        <v/>
      </c>
      <c r="Y89" s="79"/>
      <c r="Z89" s="79"/>
      <c r="AA89" s="79"/>
      <c r="AB89" s="79"/>
      <c r="AC89" s="69" t="str">
        <f t="shared" si="21"/>
        <v/>
      </c>
      <c r="AD89" s="79"/>
      <c r="AE89" s="79"/>
      <c r="AF89" s="79"/>
      <c r="AG89" s="79"/>
      <c r="AH89" s="79"/>
      <c r="AI89" s="80"/>
      <c r="AJ89" s="120" t="str">
        <f>IF(Q89="","",ROUND(IF(AND(Q89&gt;1,AW89&lt;1),VLOOKUP(Q89,'Composite Rents &amp; Incomes 2022'!$B$38:$C$40,2,FALSE),IF(AND(Q89&lt;2,AW89&lt;1),VLOOKUP(Q89,'Composite Rents &amp; Incomes 2022'!$B$28:$C$30,2,FALSE),IF(AND(Q89&gt;1,AW89&gt;0,AX89&lt;=-1),VLOOKUP(Q89,'Composite Rents &amp; Incomes 2023'!$B$38:$C$40,2,FALSE),IF(AND(Q89&lt;2,AW89&gt;0,AX89&lt;=-1),VLOOKUP(Q89,'Composite Rents &amp; Incomes 2023'!$B$28:$C$30,2,FALSE),IF(AND(Q89&gt;1,AX89&gt;-1),VLOOKUP(Q89,'Composite Rents &amp; Incomes 2024'!$B$38:$C$40,2,FALSE),IF(AND(Q89&lt;2,AX89&gt;-1),VLOOKUP(Q89,'Composite Rents &amp; Incomes 2024'!$B$28:$C$30,2,FALSE),"")))))),0))</f>
        <v/>
      </c>
      <c r="AK89" s="120" t="str">
        <f t="shared" si="16"/>
        <v/>
      </c>
      <c r="AL89" s="121"/>
      <c r="AM89" s="57" t="str">
        <f t="shared" si="22"/>
        <v/>
      </c>
      <c r="AN89" s="57" t="str">
        <f t="shared" si="23"/>
        <v/>
      </c>
      <c r="AO89" s="70">
        <f t="shared" si="24"/>
        <v>1</v>
      </c>
      <c r="AW89" s="58">
        <f t="shared" si="18"/>
        <v>-45086</v>
      </c>
      <c r="AX89" s="70">
        <f t="shared" si="25"/>
        <v>-45443</v>
      </c>
      <c r="AY89" s="98" t="str">
        <f t="shared" si="26"/>
        <v/>
      </c>
    </row>
    <row r="90" spans="1:51" x14ac:dyDescent="0.35">
      <c r="A90" s="71"/>
      <c r="B90" s="71"/>
      <c r="C90" s="72"/>
      <c r="D90" s="72"/>
      <c r="E90" s="78"/>
      <c r="F90" s="78"/>
      <c r="G90" s="82"/>
      <c r="H90" s="82"/>
      <c r="I90" s="94"/>
      <c r="J90" s="74"/>
      <c r="K90" s="74"/>
      <c r="L90" s="82"/>
      <c r="M90" s="78"/>
      <c r="N90" s="75" t="str">
        <f t="shared" si="14"/>
        <v/>
      </c>
      <c r="O90" s="76" t="str">
        <f t="shared" si="15"/>
        <v/>
      </c>
      <c r="P90" s="77"/>
      <c r="Q90" s="78"/>
      <c r="R90" s="78"/>
      <c r="S90" s="76" t="str">
        <f t="shared" si="17"/>
        <v/>
      </c>
      <c r="T90" s="113" t="str">
        <f>IF(Q90="","",IF(AND(_xlfn.DAYS(J90,G90)&lt;365,Q90&gt;1,AW90&lt;1),VLOOKUP(E90,'Composite Rents &amp; Incomes 2022'!$I$38:$J$41,2,FALSE),IF(AND(_xlfn.DAYS(J90,G90)&lt;365,Q90&lt;2,AW90&lt;1),VLOOKUP(E90,'Composite Rents &amp; Incomes 2022'!$I$28:$J$32,2,FALSE),IF(AND(_xlfn.DAYS(J90,G90)&gt;364,Q90&gt;1,AW90&lt;1),VLOOKUP(E90,'Composite Rents &amp; Incomes 2022'!$I$38:$K$41,3,FALSE),IF(AND(_xlfn.DAYS(J90,G90)&gt;364,Q90&gt;1,AW90&lt;1),VLOOKUP(E90,'Composite Rents &amp; Incomes 2022'!$I$38:$J$41,3,FALSE),IF(AND(_xlfn.DAYS(J90,G90)&lt;365,Q90&gt;1,AW90&gt;0,AX90&lt;=-1),VLOOKUP(E90,'Composite Rents &amp; Incomes 2023'!$I$38:$J$41,2,FALSE),IF(AND(_xlfn.DAYS(J90,G90)&lt;365,Q90&lt;2,AW90&gt;0,AX90&lt;=-1),VLOOKUP(E90,'Composite Rents &amp; Incomes 2023'!$I$28:$J$32,2,FALSE),IF(AND(_xlfn.DAYS(J90,G90)&gt;364,Q90&gt;1,AW90&gt;0,AX90&lt;=-1),VLOOKUP(E90,'Composite Rents &amp; Incomes 2023'!$I$38:$K$41,3,FALSE),IF(AND(_xlfn.DAYS(J90,G90)&gt;364,Q90&lt;2,AW90&lt;1,AX90&lt;=-1),VLOOKUP(E90,'Composite Rents &amp; Incomes 2023'!$I$28:$K$32,3,FALSE),IF(AND(_xlfn.DAYS(J90,G90)&lt;365,Q90&gt;1,AX90&gt;-1),VLOOKUP(E90,'Composite Rents &amp; Incomes 2024'!$I$38:$J$41,2,FALSE),IF(AND(_xlfn.DAYS(J90,G90)&lt;365,Q90&lt;2,AX90&gt;-1),VLOOKUP(E90,'Composite Rents &amp; Incomes 2024'!$I$28:$J$32,2,FALSE),IF(AND(_xlfn.DAYS(J90,G90)&gt;364,Q90&gt;1,AX90&gt;-1),VLOOKUP(E90,'Composite Rents &amp; Incomes 2024'!$I$38:$K$41,3,FALSE),IF(AND(_xlfn.DAYS(J90,G90)&gt;364,Q90&lt;2,AX90&gt;-1),VLOOKUP(E90,'Composite Rents &amp; Incomes 2024'!$I$28:$K$32,3,FALSE),"")))))))))))))</f>
        <v/>
      </c>
      <c r="U90" s="79"/>
      <c r="V90" s="69" t="str">
        <f t="shared" si="19"/>
        <v/>
      </c>
      <c r="W90" s="79"/>
      <c r="X90" s="69" t="str">
        <f t="shared" si="20"/>
        <v/>
      </c>
      <c r="Y90" s="79"/>
      <c r="Z90" s="79"/>
      <c r="AA90" s="79"/>
      <c r="AB90" s="79"/>
      <c r="AC90" s="69" t="str">
        <f t="shared" si="21"/>
        <v/>
      </c>
      <c r="AD90" s="79"/>
      <c r="AE90" s="79"/>
      <c r="AF90" s="79"/>
      <c r="AG90" s="79"/>
      <c r="AH90" s="79"/>
      <c r="AI90" s="80"/>
      <c r="AJ90" s="120" t="str">
        <f>IF(Q90="","",ROUND(IF(AND(Q90&gt;1,AW90&lt;1),VLOOKUP(Q90,'Composite Rents &amp; Incomes 2022'!$B$38:$C$40,2,FALSE),IF(AND(Q90&lt;2,AW90&lt;1),VLOOKUP(Q90,'Composite Rents &amp; Incomes 2022'!$B$28:$C$30,2,FALSE),IF(AND(Q90&gt;1,AW90&gt;0,AX90&lt;=-1),VLOOKUP(Q90,'Composite Rents &amp; Incomes 2023'!$B$38:$C$40,2,FALSE),IF(AND(Q90&lt;2,AW90&gt;0,AX90&lt;=-1),VLOOKUP(Q90,'Composite Rents &amp; Incomes 2023'!$B$28:$C$30,2,FALSE),IF(AND(Q90&gt;1,AX90&gt;-1),VLOOKUP(Q90,'Composite Rents &amp; Incomes 2024'!$B$38:$C$40,2,FALSE),IF(AND(Q90&lt;2,AX90&gt;-1),VLOOKUP(Q90,'Composite Rents &amp; Incomes 2024'!$B$28:$C$30,2,FALSE),"")))))),0))</f>
        <v/>
      </c>
      <c r="AK90" s="120" t="str">
        <f t="shared" si="16"/>
        <v/>
      </c>
      <c r="AL90" s="121"/>
      <c r="AM90" s="57" t="str">
        <f t="shared" si="22"/>
        <v/>
      </c>
      <c r="AN90" s="57" t="str">
        <f t="shared" si="23"/>
        <v/>
      </c>
      <c r="AO90" s="70">
        <f t="shared" si="24"/>
        <v>1</v>
      </c>
      <c r="AW90" s="58">
        <f t="shared" si="18"/>
        <v>-45086</v>
      </c>
      <c r="AX90" s="70">
        <f t="shared" si="25"/>
        <v>-45443</v>
      </c>
      <c r="AY90" s="98" t="str">
        <f t="shared" si="26"/>
        <v/>
      </c>
    </row>
    <row r="91" spans="1:51" x14ac:dyDescent="0.35">
      <c r="A91" s="71"/>
      <c r="B91" s="71"/>
      <c r="C91" s="72"/>
      <c r="D91" s="72"/>
      <c r="E91" s="78"/>
      <c r="F91" s="78"/>
      <c r="G91" s="82"/>
      <c r="H91" s="82"/>
      <c r="I91" s="94"/>
      <c r="J91" s="74"/>
      <c r="K91" s="74"/>
      <c r="L91" s="82"/>
      <c r="M91" s="78"/>
      <c r="N91" s="75" t="str">
        <f t="shared" si="14"/>
        <v/>
      </c>
      <c r="O91" s="76" t="str">
        <f t="shared" si="15"/>
        <v/>
      </c>
      <c r="P91" s="77"/>
      <c r="Q91" s="78"/>
      <c r="R91" s="78"/>
      <c r="S91" s="76" t="str">
        <f t="shared" si="17"/>
        <v/>
      </c>
      <c r="T91" s="113" t="str">
        <f>IF(Q91="","",IF(AND(_xlfn.DAYS(J91,G91)&lt;365,Q91&gt;1,AW91&lt;1),VLOOKUP(E91,'Composite Rents &amp; Incomes 2022'!$I$38:$J$41,2,FALSE),IF(AND(_xlfn.DAYS(J91,G91)&lt;365,Q91&lt;2,AW91&lt;1),VLOOKUP(E91,'Composite Rents &amp; Incomes 2022'!$I$28:$J$32,2,FALSE),IF(AND(_xlfn.DAYS(J91,G91)&gt;364,Q91&gt;1,AW91&lt;1),VLOOKUP(E91,'Composite Rents &amp; Incomes 2022'!$I$38:$K$41,3,FALSE),IF(AND(_xlfn.DAYS(J91,G91)&gt;364,Q91&gt;1,AW91&lt;1),VLOOKUP(E91,'Composite Rents &amp; Incomes 2022'!$I$38:$J$41,3,FALSE),IF(AND(_xlfn.DAYS(J91,G91)&lt;365,Q91&gt;1,AW91&gt;0,AX91&lt;=-1),VLOOKUP(E91,'Composite Rents &amp; Incomes 2023'!$I$38:$J$41,2,FALSE),IF(AND(_xlfn.DAYS(J91,G91)&lt;365,Q91&lt;2,AW91&gt;0,AX91&lt;=-1),VLOOKUP(E91,'Composite Rents &amp; Incomes 2023'!$I$28:$J$32,2,FALSE),IF(AND(_xlfn.DAYS(J91,G91)&gt;364,Q91&gt;1,AW91&gt;0,AX91&lt;=-1),VLOOKUP(E91,'Composite Rents &amp; Incomes 2023'!$I$38:$K$41,3,FALSE),IF(AND(_xlfn.DAYS(J91,G91)&gt;364,Q91&lt;2,AW91&lt;1,AX91&lt;=-1),VLOOKUP(E91,'Composite Rents &amp; Incomes 2023'!$I$28:$K$32,3,FALSE),IF(AND(_xlfn.DAYS(J91,G91)&lt;365,Q91&gt;1,AX91&gt;-1),VLOOKUP(E91,'Composite Rents &amp; Incomes 2024'!$I$38:$J$41,2,FALSE),IF(AND(_xlfn.DAYS(J91,G91)&lt;365,Q91&lt;2,AX91&gt;-1),VLOOKUP(E91,'Composite Rents &amp; Incomes 2024'!$I$28:$J$32,2,FALSE),IF(AND(_xlfn.DAYS(J91,G91)&gt;364,Q91&gt;1,AX91&gt;-1),VLOOKUP(E91,'Composite Rents &amp; Incomes 2024'!$I$38:$K$41,3,FALSE),IF(AND(_xlfn.DAYS(J91,G91)&gt;364,Q91&lt;2,AX91&gt;-1),VLOOKUP(E91,'Composite Rents &amp; Incomes 2024'!$I$28:$K$32,3,FALSE),"")))))))))))))</f>
        <v/>
      </c>
      <c r="U91" s="79"/>
      <c r="V91" s="69" t="str">
        <f t="shared" si="19"/>
        <v/>
      </c>
      <c r="W91" s="79"/>
      <c r="X91" s="69" t="str">
        <f t="shared" si="20"/>
        <v/>
      </c>
      <c r="Y91" s="79"/>
      <c r="Z91" s="79"/>
      <c r="AA91" s="79"/>
      <c r="AB91" s="79"/>
      <c r="AC91" s="69" t="str">
        <f t="shared" si="21"/>
        <v/>
      </c>
      <c r="AD91" s="79"/>
      <c r="AE91" s="79"/>
      <c r="AF91" s="79"/>
      <c r="AG91" s="79"/>
      <c r="AH91" s="79"/>
      <c r="AI91" s="80"/>
      <c r="AJ91" s="120" t="str">
        <f>IF(Q91="","",ROUND(IF(AND(Q91&gt;1,AW91&lt;1),VLOOKUP(Q91,'Composite Rents &amp; Incomes 2022'!$B$38:$C$40,2,FALSE),IF(AND(Q91&lt;2,AW91&lt;1),VLOOKUP(Q91,'Composite Rents &amp; Incomes 2022'!$B$28:$C$30,2,FALSE),IF(AND(Q91&gt;1,AW91&gt;0,AX91&lt;=-1),VLOOKUP(Q91,'Composite Rents &amp; Incomes 2023'!$B$38:$C$40,2,FALSE),IF(AND(Q91&lt;2,AW91&gt;0,AX91&lt;=-1),VLOOKUP(Q91,'Composite Rents &amp; Incomes 2023'!$B$28:$C$30,2,FALSE),IF(AND(Q91&gt;1,AX91&gt;-1),VLOOKUP(Q91,'Composite Rents &amp; Incomes 2024'!$B$38:$C$40,2,FALSE),IF(AND(Q91&lt;2,AX91&gt;-1),VLOOKUP(Q91,'Composite Rents &amp; Incomes 2024'!$B$28:$C$30,2,FALSE),"")))))),0))</f>
        <v/>
      </c>
      <c r="AK91" s="120" t="str">
        <f t="shared" si="16"/>
        <v/>
      </c>
      <c r="AL91" s="121"/>
      <c r="AM91" s="57" t="str">
        <f t="shared" si="22"/>
        <v/>
      </c>
      <c r="AN91" s="57" t="str">
        <f t="shared" si="23"/>
        <v/>
      </c>
      <c r="AO91" s="70">
        <f t="shared" si="24"/>
        <v>1</v>
      </c>
      <c r="AW91" s="58">
        <f t="shared" si="18"/>
        <v>-45086</v>
      </c>
      <c r="AX91" s="70">
        <f t="shared" si="25"/>
        <v>-45443</v>
      </c>
      <c r="AY91" s="98" t="str">
        <f t="shared" si="26"/>
        <v/>
      </c>
    </row>
    <row r="92" spans="1:51" x14ac:dyDescent="0.35">
      <c r="A92" s="71"/>
      <c r="B92" s="71"/>
      <c r="C92" s="72"/>
      <c r="D92" s="72"/>
      <c r="E92" s="78"/>
      <c r="F92" s="78"/>
      <c r="G92" s="82"/>
      <c r="H92" s="82"/>
      <c r="I92" s="94"/>
      <c r="J92" s="74"/>
      <c r="K92" s="74"/>
      <c r="L92" s="82"/>
      <c r="M92" s="78"/>
      <c r="N92" s="75" t="str">
        <f t="shared" si="14"/>
        <v/>
      </c>
      <c r="O92" s="76" t="str">
        <f t="shared" si="15"/>
        <v/>
      </c>
      <c r="P92" s="77"/>
      <c r="Q92" s="78"/>
      <c r="R92" s="78"/>
      <c r="S92" s="76" t="str">
        <f t="shared" si="17"/>
        <v/>
      </c>
      <c r="T92" s="113" t="str">
        <f>IF(Q92="","",IF(AND(_xlfn.DAYS(J92,G92)&lt;365,Q92&gt;1,AW92&lt;1),VLOOKUP(E92,'Composite Rents &amp; Incomes 2022'!$I$38:$J$41,2,FALSE),IF(AND(_xlfn.DAYS(J92,G92)&lt;365,Q92&lt;2,AW92&lt;1),VLOOKUP(E92,'Composite Rents &amp; Incomes 2022'!$I$28:$J$32,2,FALSE),IF(AND(_xlfn.DAYS(J92,G92)&gt;364,Q92&gt;1,AW92&lt;1),VLOOKUP(E92,'Composite Rents &amp; Incomes 2022'!$I$38:$K$41,3,FALSE),IF(AND(_xlfn.DAYS(J92,G92)&gt;364,Q92&gt;1,AW92&lt;1),VLOOKUP(E92,'Composite Rents &amp; Incomes 2022'!$I$38:$J$41,3,FALSE),IF(AND(_xlfn.DAYS(J92,G92)&lt;365,Q92&gt;1,AW92&gt;0,AX92&lt;=-1),VLOOKUP(E92,'Composite Rents &amp; Incomes 2023'!$I$38:$J$41,2,FALSE),IF(AND(_xlfn.DAYS(J92,G92)&lt;365,Q92&lt;2,AW92&gt;0,AX92&lt;=-1),VLOOKUP(E92,'Composite Rents &amp; Incomes 2023'!$I$28:$J$32,2,FALSE),IF(AND(_xlfn.DAYS(J92,G92)&gt;364,Q92&gt;1,AW92&gt;0,AX92&lt;=-1),VLOOKUP(E92,'Composite Rents &amp; Incomes 2023'!$I$38:$K$41,3,FALSE),IF(AND(_xlfn.DAYS(J92,G92)&gt;364,Q92&lt;2,AW92&lt;1,AX92&lt;=-1),VLOOKUP(E92,'Composite Rents &amp; Incomes 2023'!$I$28:$K$32,3,FALSE),IF(AND(_xlfn.DAYS(J92,G92)&lt;365,Q92&gt;1,AX92&gt;-1),VLOOKUP(E92,'Composite Rents &amp; Incomes 2024'!$I$38:$J$41,2,FALSE),IF(AND(_xlfn.DAYS(J92,G92)&lt;365,Q92&lt;2,AX92&gt;-1),VLOOKUP(E92,'Composite Rents &amp; Incomes 2024'!$I$28:$J$32,2,FALSE),IF(AND(_xlfn.DAYS(J92,G92)&gt;364,Q92&gt;1,AX92&gt;-1),VLOOKUP(E92,'Composite Rents &amp; Incomes 2024'!$I$38:$K$41,3,FALSE),IF(AND(_xlfn.DAYS(J92,G92)&gt;364,Q92&lt;2,AX92&gt;-1),VLOOKUP(E92,'Composite Rents &amp; Incomes 2024'!$I$28:$K$32,3,FALSE),"")))))))))))))</f>
        <v/>
      </c>
      <c r="U92" s="79"/>
      <c r="V92" s="69" t="str">
        <f t="shared" si="19"/>
        <v/>
      </c>
      <c r="W92" s="79"/>
      <c r="X92" s="69" t="str">
        <f t="shared" si="20"/>
        <v/>
      </c>
      <c r="Y92" s="79"/>
      <c r="Z92" s="79"/>
      <c r="AA92" s="79"/>
      <c r="AB92" s="79"/>
      <c r="AC92" s="69" t="str">
        <f t="shared" si="21"/>
        <v/>
      </c>
      <c r="AD92" s="79"/>
      <c r="AE92" s="79"/>
      <c r="AF92" s="79"/>
      <c r="AG92" s="79"/>
      <c r="AH92" s="79"/>
      <c r="AI92" s="80"/>
      <c r="AJ92" s="120" t="str">
        <f>IF(Q92="","",ROUND(IF(AND(Q92&gt;1,AW92&lt;1),VLOOKUP(Q92,'Composite Rents &amp; Incomes 2022'!$B$38:$C$40,2,FALSE),IF(AND(Q92&lt;2,AW92&lt;1),VLOOKUP(Q92,'Composite Rents &amp; Incomes 2022'!$B$28:$C$30,2,FALSE),IF(AND(Q92&gt;1,AW92&gt;0,AX92&lt;=-1),VLOOKUP(Q92,'Composite Rents &amp; Incomes 2023'!$B$38:$C$40,2,FALSE),IF(AND(Q92&lt;2,AW92&gt;0,AX92&lt;=-1),VLOOKUP(Q92,'Composite Rents &amp; Incomes 2023'!$B$28:$C$30,2,FALSE),IF(AND(Q92&gt;1,AX92&gt;-1),VLOOKUP(Q92,'Composite Rents &amp; Incomes 2024'!$B$38:$C$40,2,FALSE),IF(AND(Q92&lt;2,AX92&gt;-1),VLOOKUP(Q92,'Composite Rents &amp; Incomes 2024'!$B$28:$C$30,2,FALSE),"")))))),0))</f>
        <v/>
      </c>
      <c r="AK92" s="120" t="str">
        <f t="shared" si="16"/>
        <v/>
      </c>
      <c r="AL92" s="121"/>
      <c r="AM92" s="57" t="str">
        <f t="shared" si="22"/>
        <v/>
      </c>
      <c r="AN92" s="57" t="str">
        <f t="shared" si="23"/>
        <v/>
      </c>
      <c r="AO92" s="70">
        <f t="shared" si="24"/>
        <v>1</v>
      </c>
      <c r="AW92" s="58">
        <f t="shared" si="18"/>
        <v>-45086</v>
      </c>
      <c r="AX92" s="70">
        <f t="shared" si="25"/>
        <v>-45443</v>
      </c>
      <c r="AY92" s="98" t="str">
        <f t="shared" si="26"/>
        <v/>
      </c>
    </row>
    <row r="93" spans="1:51" x14ac:dyDescent="0.35">
      <c r="A93" s="71"/>
      <c r="B93" s="71"/>
      <c r="C93" s="72"/>
      <c r="D93" s="72"/>
      <c r="E93" s="78"/>
      <c r="F93" s="78"/>
      <c r="G93" s="82"/>
      <c r="H93" s="82"/>
      <c r="I93" s="94"/>
      <c r="J93" s="74"/>
      <c r="K93" s="74"/>
      <c r="L93" s="82"/>
      <c r="M93" s="78"/>
      <c r="N93" s="75" t="str">
        <f t="shared" si="14"/>
        <v/>
      </c>
      <c r="O93" s="76" t="str">
        <f t="shared" si="15"/>
        <v/>
      </c>
      <c r="P93" s="77"/>
      <c r="Q93" s="78"/>
      <c r="R93" s="78"/>
      <c r="S93" s="76" t="str">
        <f t="shared" si="17"/>
        <v/>
      </c>
      <c r="T93" s="113" t="str">
        <f>IF(Q93="","",IF(AND(_xlfn.DAYS(J93,G93)&lt;365,Q93&gt;1,AW93&lt;1),VLOOKUP(E93,'Composite Rents &amp; Incomes 2022'!$I$38:$J$41,2,FALSE),IF(AND(_xlfn.DAYS(J93,G93)&lt;365,Q93&lt;2,AW93&lt;1),VLOOKUP(E93,'Composite Rents &amp; Incomes 2022'!$I$28:$J$32,2,FALSE),IF(AND(_xlfn.DAYS(J93,G93)&gt;364,Q93&gt;1,AW93&lt;1),VLOOKUP(E93,'Composite Rents &amp; Incomes 2022'!$I$38:$K$41,3,FALSE),IF(AND(_xlfn.DAYS(J93,G93)&gt;364,Q93&gt;1,AW93&lt;1),VLOOKUP(E93,'Composite Rents &amp; Incomes 2022'!$I$38:$J$41,3,FALSE),IF(AND(_xlfn.DAYS(J93,G93)&lt;365,Q93&gt;1,AW93&gt;0,AX93&lt;=-1),VLOOKUP(E93,'Composite Rents &amp; Incomes 2023'!$I$38:$J$41,2,FALSE),IF(AND(_xlfn.DAYS(J93,G93)&lt;365,Q93&lt;2,AW93&gt;0,AX93&lt;=-1),VLOOKUP(E93,'Composite Rents &amp; Incomes 2023'!$I$28:$J$32,2,FALSE),IF(AND(_xlfn.DAYS(J93,G93)&gt;364,Q93&gt;1,AW93&gt;0,AX93&lt;=-1),VLOOKUP(E93,'Composite Rents &amp; Incomes 2023'!$I$38:$K$41,3,FALSE),IF(AND(_xlfn.DAYS(J93,G93)&gt;364,Q93&lt;2,AW93&lt;1,AX93&lt;=-1),VLOOKUP(E93,'Composite Rents &amp; Incomes 2023'!$I$28:$K$32,3,FALSE),IF(AND(_xlfn.DAYS(J93,G93)&lt;365,Q93&gt;1,AX93&gt;-1),VLOOKUP(E93,'Composite Rents &amp; Incomes 2024'!$I$38:$J$41,2,FALSE),IF(AND(_xlfn.DAYS(J93,G93)&lt;365,Q93&lt;2,AX93&gt;-1),VLOOKUP(E93,'Composite Rents &amp; Incomes 2024'!$I$28:$J$32,2,FALSE),IF(AND(_xlfn.DAYS(J93,G93)&gt;364,Q93&gt;1,AX93&gt;-1),VLOOKUP(E93,'Composite Rents &amp; Incomes 2024'!$I$38:$K$41,3,FALSE),IF(AND(_xlfn.DAYS(J93,G93)&gt;364,Q93&lt;2,AX93&gt;-1),VLOOKUP(E93,'Composite Rents &amp; Incomes 2024'!$I$28:$K$32,3,FALSE),"")))))))))))))</f>
        <v/>
      </c>
      <c r="U93" s="79"/>
      <c r="V93" s="69" t="str">
        <f t="shared" si="19"/>
        <v/>
      </c>
      <c r="W93" s="79"/>
      <c r="X93" s="69" t="str">
        <f t="shared" si="20"/>
        <v/>
      </c>
      <c r="Y93" s="79"/>
      <c r="Z93" s="79"/>
      <c r="AA93" s="79"/>
      <c r="AB93" s="79"/>
      <c r="AC93" s="69" t="str">
        <f t="shared" si="21"/>
        <v/>
      </c>
      <c r="AD93" s="79"/>
      <c r="AE93" s="79"/>
      <c r="AF93" s="79"/>
      <c r="AG93" s="79"/>
      <c r="AH93" s="79"/>
      <c r="AI93" s="80"/>
      <c r="AJ93" s="120" t="str">
        <f>IF(Q93="","",ROUND(IF(AND(Q93&gt;1,AW93&lt;1),VLOOKUP(Q93,'Composite Rents &amp; Incomes 2022'!$B$38:$C$40,2,FALSE),IF(AND(Q93&lt;2,AW93&lt;1),VLOOKUP(Q93,'Composite Rents &amp; Incomes 2022'!$B$28:$C$30,2,FALSE),IF(AND(Q93&gt;1,AW93&gt;0,AX93&lt;=-1),VLOOKUP(Q93,'Composite Rents &amp; Incomes 2023'!$B$38:$C$40,2,FALSE),IF(AND(Q93&lt;2,AW93&gt;0,AX93&lt;=-1),VLOOKUP(Q93,'Composite Rents &amp; Incomes 2023'!$B$28:$C$30,2,FALSE),IF(AND(Q93&gt;1,AX93&gt;-1),VLOOKUP(Q93,'Composite Rents &amp; Incomes 2024'!$B$38:$C$40,2,FALSE),IF(AND(Q93&lt;2,AX93&gt;-1),VLOOKUP(Q93,'Composite Rents &amp; Incomes 2024'!$B$28:$C$30,2,FALSE),"")))))),0))</f>
        <v/>
      </c>
      <c r="AK93" s="120" t="str">
        <f t="shared" si="16"/>
        <v/>
      </c>
      <c r="AL93" s="121"/>
      <c r="AM93" s="57" t="str">
        <f t="shared" si="22"/>
        <v/>
      </c>
      <c r="AN93" s="57" t="str">
        <f t="shared" si="23"/>
        <v/>
      </c>
      <c r="AO93" s="70">
        <f t="shared" si="24"/>
        <v>1</v>
      </c>
      <c r="AW93" s="58">
        <f t="shared" si="18"/>
        <v>-45086</v>
      </c>
      <c r="AX93" s="70">
        <f t="shared" si="25"/>
        <v>-45443</v>
      </c>
      <c r="AY93" s="98" t="str">
        <f t="shared" si="26"/>
        <v/>
      </c>
    </row>
    <row r="94" spans="1:51" x14ac:dyDescent="0.35">
      <c r="A94" s="71"/>
      <c r="B94" s="71"/>
      <c r="C94" s="72"/>
      <c r="D94" s="72"/>
      <c r="E94" s="78"/>
      <c r="F94" s="78"/>
      <c r="G94" s="82"/>
      <c r="H94" s="82"/>
      <c r="I94" s="94"/>
      <c r="J94" s="74"/>
      <c r="K94" s="74"/>
      <c r="L94" s="82"/>
      <c r="M94" s="78"/>
      <c r="N94" s="75" t="str">
        <f t="shared" si="14"/>
        <v/>
      </c>
      <c r="O94" s="76" t="str">
        <f t="shared" si="15"/>
        <v/>
      </c>
      <c r="P94" s="77"/>
      <c r="Q94" s="78"/>
      <c r="R94" s="78"/>
      <c r="S94" s="76" t="str">
        <f t="shared" si="17"/>
        <v/>
      </c>
      <c r="T94" s="113" t="str">
        <f>IF(Q94="","",IF(AND(_xlfn.DAYS(J94,G94)&lt;365,Q94&gt;1,AW94&lt;1),VLOOKUP(E94,'Composite Rents &amp; Incomes 2022'!$I$38:$J$41,2,FALSE),IF(AND(_xlfn.DAYS(J94,G94)&lt;365,Q94&lt;2,AW94&lt;1),VLOOKUP(E94,'Composite Rents &amp; Incomes 2022'!$I$28:$J$32,2,FALSE),IF(AND(_xlfn.DAYS(J94,G94)&gt;364,Q94&gt;1,AW94&lt;1),VLOOKUP(E94,'Composite Rents &amp; Incomes 2022'!$I$38:$K$41,3,FALSE),IF(AND(_xlfn.DAYS(J94,G94)&gt;364,Q94&gt;1,AW94&lt;1),VLOOKUP(E94,'Composite Rents &amp; Incomes 2022'!$I$38:$J$41,3,FALSE),IF(AND(_xlfn.DAYS(J94,G94)&lt;365,Q94&gt;1,AW94&gt;0,AX94&lt;=-1),VLOOKUP(E94,'Composite Rents &amp; Incomes 2023'!$I$38:$J$41,2,FALSE),IF(AND(_xlfn.DAYS(J94,G94)&lt;365,Q94&lt;2,AW94&gt;0,AX94&lt;=-1),VLOOKUP(E94,'Composite Rents &amp; Incomes 2023'!$I$28:$J$32,2,FALSE),IF(AND(_xlfn.DAYS(J94,G94)&gt;364,Q94&gt;1,AW94&gt;0,AX94&lt;=-1),VLOOKUP(E94,'Composite Rents &amp; Incomes 2023'!$I$38:$K$41,3,FALSE),IF(AND(_xlfn.DAYS(J94,G94)&gt;364,Q94&lt;2,AW94&lt;1,AX94&lt;=-1),VLOOKUP(E94,'Composite Rents &amp; Incomes 2023'!$I$28:$K$32,3,FALSE),IF(AND(_xlfn.DAYS(J94,G94)&lt;365,Q94&gt;1,AX94&gt;-1),VLOOKUP(E94,'Composite Rents &amp; Incomes 2024'!$I$38:$J$41,2,FALSE),IF(AND(_xlfn.DAYS(J94,G94)&lt;365,Q94&lt;2,AX94&gt;-1),VLOOKUP(E94,'Composite Rents &amp; Incomes 2024'!$I$28:$J$32,2,FALSE),IF(AND(_xlfn.DAYS(J94,G94)&gt;364,Q94&gt;1,AX94&gt;-1),VLOOKUP(E94,'Composite Rents &amp; Incomes 2024'!$I$38:$K$41,3,FALSE),IF(AND(_xlfn.DAYS(J94,G94)&gt;364,Q94&lt;2,AX94&gt;-1),VLOOKUP(E94,'Composite Rents &amp; Incomes 2024'!$I$28:$K$32,3,FALSE),"")))))))))))))</f>
        <v/>
      </c>
      <c r="U94" s="79"/>
      <c r="V94" s="69" t="str">
        <f t="shared" si="19"/>
        <v/>
      </c>
      <c r="W94" s="79"/>
      <c r="X94" s="69" t="str">
        <f t="shared" si="20"/>
        <v/>
      </c>
      <c r="Y94" s="79"/>
      <c r="Z94" s="79"/>
      <c r="AA94" s="79"/>
      <c r="AB94" s="79"/>
      <c r="AC94" s="69" t="str">
        <f t="shared" si="21"/>
        <v/>
      </c>
      <c r="AD94" s="79"/>
      <c r="AE94" s="79"/>
      <c r="AF94" s="79"/>
      <c r="AG94" s="79"/>
      <c r="AH94" s="79"/>
      <c r="AI94" s="80"/>
      <c r="AJ94" s="120" t="str">
        <f>IF(Q94="","",ROUND(IF(AND(Q94&gt;1,AW94&lt;1),VLOOKUP(Q94,'Composite Rents &amp; Incomes 2022'!$B$38:$C$40,2,FALSE),IF(AND(Q94&lt;2,AW94&lt;1),VLOOKUP(Q94,'Composite Rents &amp; Incomes 2022'!$B$28:$C$30,2,FALSE),IF(AND(Q94&gt;1,AW94&gt;0,AX94&lt;=-1),VLOOKUP(Q94,'Composite Rents &amp; Incomes 2023'!$B$38:$C$40,2,FALSE),IF(AND(Q94&lt;2,AW94&gt;0,AX94&lt;=-1),VLOOKUP(Q94,'Composite Rents &amp; Incomes 2023'!$B$28:$C$30,2,FALSE),IF(AND(Q94&gt;1,AX94&gt;-1),VLOOKUP(Q94,'Composite Rents &amp; Incomes 2024'!$B$38:$C$40,2,FALSE),IF(AND(Q94&lt;2,AX94&gt;-1),VLOOKUP(Q94,'Composite Rents &amp; Incomes 2024'!$B$28:$C$30,2,FALSE),"")))))),0))</f>
        <v/>
      </c>
      <c r="AK94" s="120" t="str">
        <f t="shared" si="16"/>
        <v/>
      </c>
      <c r="AL94" s="121"/>
      <c r="AM94" s="57" t="str">
        <f t="shared" si="22"/>
        <v/>
      </c>
      <c r="AN94" s="57" t="str">
        <f t="shared" si="23"/>
        <v/>
      </c>
      <c r="AO94" s="70">
        <f t="shared" si="24"/>
        <v>1</v>
      </c>
      <c r="AW94" s="58">
        <f t="shared" si="18"/>
        <v>-45086</v>
      </c>
      <c r="AX94" s="70">
        <f t="shared" si="25"/>
        <v>-45443</v>
      </c>
      <c r="AY94" s="98" t="str">
        <f t="shared" si="26"/>
        <v/>
      </c>
    </row>
    <row r="95" spans="1:51" x14ac:dyDescent="0.35">
      <c r="A95" s="71"/>
      <c r="B95" s="71"/>
      <c r="C95" s="72"/>
      <c r="D95" s="72"/>
      <c r="E95" s="78"/>
      <c r="F95" s="78"/>
      <c r="G95" s="82"/>
      <c r="H95" s="82"/>
      <c r="I95" s="94"/>
      <c r="J95" s="74"/>
      <c r="K95" s="74"/>
      <c r="L95" s="82"/>
      <c r="M95" s="78"/>
      <c r="N95" s="75" t="str">
        <f t="shared" si="14"/>
        <v/>
      </c>
      <c r="O95" s="76" t="str">
        <f t="shared" si="15"/>
        <v/>
      </c>
      <c r="P95" s="77"/>
      <c r="Q95" s="78"/>
      <c r="R95" s="78"/>
      <c r="S95" s="76" t="str">
        <f t="shared" si="17"/>
        <v/>
      </c>
      <c r="T95" s="113" t="str">
        <f>IF(Q95="","",IF(AND(_xlfn.DAYS(J95,G95)&lt;365,Q95&gt;1,AW95&lt;1),VLOOKUP(E95,'Composite Rents &amp; Incomes 2022'!$I$38:$J$41,2,FALSE),IF(AND(_xlfn.DAYS(J95,G95)&lt;365,Q95&lt;2,AW95&lt;1),VLOOKUP(E95,'Composite Rents &amp; Incomes 2022'!$I$28:$J$32,2,FALSE),IF(AND(_xlfn.DAYS(J95,G95)&gt;364,Q95&gt;1,AW95&lt;1),VLOOKUP(E95,'Composite Rents &amp; Incomes 2022'!$I$38:$K$41,3,FALSE),IF(AND(_xlfn.DAYS(J95,G95)&gt;364,Q95&gt;1,AW95&lt;1),VLOOKUP(E95,'Composite Rents &amp; Incomes 2022'!$I$38:$J$41,3,FALSE),IF(AND(_xlfn.DAYS(J95,G95)&lt;365,Q95&gt;1,AW95&gt;0,AX95&lt;=-1),VLOOKUP(E95,'Composite Rents &amp; Incomes 2023'!$I$38:$J$41,2,FALSE),IF(AND(_xlfn.DAYS(J95,G95)&lt;365,Q95&lt;2,AW95&gt;0,AX95&lt;=-1),VLOOKUP(E95,'Composite Rents &amp; Incomes 2023'!$I$28:$J$32,2,FALSE),IF(AND(_xlfn.DAYS(J95,G95)&gt;364,Q95&gt;1,AW95&gt;0,AX95&lt;=-1),VLOOKUP(E95,'Composite Rents &amp; Incomes 2023'!$I$38:$K$41,3,FALSE),IF(AND(_xlfn.DAYS(J95,G95)&gt;364,Q95&lt;2,AW95&lt;1,AX95&lt;=-1),VLOOKUP(E95,'Composite Rents &amp; Incomes 2023'!$I$28:$K$32,3,FALSE),IF(AND(_xlfn.DAYS(J95,G95)&lt;365,Q95&gt;1,AX95&gt;-1),VLOOKUP(E95,'Composite Rents &amp; Incomes 2024'!$I$38:$J$41,2,FALSE),IF(AND(_xlfn.DAYS(J95,G95)&lt;365,Q95&lt;2,AX95&gt;-1),VLOOKUP(E95,'Composite Rents &amp; Incomes 2024'!$I$28:$J$32,2,FALSE),IF(AND(_xlfn.DAYS(J95,G95)&gt;364,Q95&gt;1,AX95&gt;-1),VLOOKUP(E95,'Composite Rents &amp; Incomes 2024'!$I$38:$K$41,3,FALSE),IF(AND(_xlfn.DAYS(J95,G95)&gt;364,Q95&lt;2,AX95&gt;-1),VLOOKUP(E95,'Composite Rents &amp; Incomes 2024'!$I$28:$K$32,3,FALSE),"")))))))))))))</f>
        <v/>
      </c>
      <c r="U95" s="79"/>
      <c r="V95" s="69" t="str">
        <f t="shared" si="19"/>
        <v/>
      </c>
      <c r="W95" s="79"/>
      <c r="X95" s="69" t="str">
        <f t="shared" si="20"/>
        <v/>
      </c>
      <c r="Y95" s="79"/>
      <c r="Z95" s="79"/>
      <c r="AA95" s="79"/>
      <c r="AB95" s="79"/>
      <c r="AC95" s="69" t="str">
        <f t="shared" si="21"/>
        <v/>
      </c>
      <c r="AD95" s="79"/>
      <c r="AE95" s="79"/>
      <c r="AF95" s="79"/>
      <c r="AG95" s="79"/>
      <c r="AH95" s="79"/>
      <c r="AI95" s="80"/>
      <c r="AJ95" s="120" t="str">
        <f>IF(Q95="","",ROUND(IF(AND(Q95&gt;1,AW95&lt;1),VLOOKUP(Q95,'Composite Rents &amp; Incomes 2022'!$B$38:$C$40,2,FALSE),IF(AND(Q95&lt;2,AW95&lt;1),VLOOKUP(Q95,'Composite Rents &amp; Incomes 2022'!$B$28:$C$30,2,FALSE),IF(AND(Q95&gt;1,AW95&gt;0,AX95&lt;=-1),VLOOKUP(Q95,'Composite Rents &amp; Incomes 2023'!$B$38:$C$40,2,FALSE),IF(AND(Q95&lt;2,AW95&gt;0,AX95&lt;=-1),VLOOKUP(Q95,'Composite Rents &amp; Incomes 2023'!$B$28:$C$30,2,FALSE),IF(AND(Q95&gt;1,AX95&gt;-1),VLOOKUP(Q95,'Composite Rents &amp; Incomes 2024'!$B$38:$C$40,2,FALSE),IF(AND(Q95&lt;2,AX95&gt;-1),VLOOKUP(Q95,'Composite Rents &amp; Incomes 2024'!$B$28:$C$30,2,FALSE),"")))))),0))</f>
        <v/>
      </c>
      <c r="AK95" s="120" t="str">
        <f t="shared" si="16"/>
        <v/>
      </c>
      <c r="AL95" s="121"/>
      <c r="AM95" s="57" t="str">
        <f t="shared" si="22"/>
        <v/>
      </c>
      <c r="AN95" s="57" t="str">
        <f t="shared" si="23"/>
        <v/>
      </c>
      <c r="AO95" s="70">
        <f t="shared" si="24"/>
        <v>1</v>
      </c>
      <c r="AW95" s="58">
        <f t="shared" si="18"/>
        <v>-45086</v>
      </c>
      <c r="AX95" s="70">
        <f t="shared" si="25"/>
        <v>-45443</v>
      </c>
      <c r="AY95" s="98" t="str">
        <f t="shared" si="26"/>
        <v/>
      </c>
    </row>
    <row r="96" spans="1:51" x14ac:dyDescent="0.35">
      <c r="A96" s="71"/>
      <c r="B96" s="71"/>
      <c r="C96" s="72"/>
      <c r="D96" s="72"/>
      <c r="E96" s="78"/>
      <c r="F96" s="78"/>
      <c r="G96" s="82"/>
      <c r="H96" s="82"/>
      <c r="I96" s="94"/>
      <c r="J96" s="74"/>
      <c r="K96" s="74"/>
      <c r="L96" s="82"/>
      <c r="M96" s="78"/>
      <c r="N96" s="75" t="str">
        <f t="shared" si="14"/>
        <v/>
      </c>
      <c r="O96" s="76" t="str">
        <f t="shared" si="15"/>
        <v/>
      </c>
      <c r="P96" s="77"/>
      <c r="Q96" s="78"/>
      <c r="R96" s="78"/>
      <c r="S96" s="76" t="str">
        <f t="shared" si="17"/>
        <v/>
      </c>
      <c r="T96" s="113" t="str">
        <f>IF(Q96="","",IF(AND(_xlfn.DAYS(J96,G96)&lt;365,Q96&gt;1,AW96&lt;1),VLOOKUP(E96,'Composite Rents &amp; Incomes 2022'!$I$38:$J$41,2,FALSE),IF(AND(_xlfn.DAYS(J96,G96)&lt;365,Q96&lt;2,AW96&lt;1),VLOOKUP(E96,'Composite Rents &amp; Incomes 2022'!$I$28:$J$32,2,FALSE),IF(AND(_xlfn.DAYS(J96,G96)&gt;364,Q96&gt;1,AW96&lt;1),VLOOKUP(E96,'Composite Rents &amp; Incomes 2022'!$I$38:$K$41,3,FALSE),IF(AND(_xlfn.DAYS(J96,G96)&gt;364,Q96&gt;1,AW96&lt;1),VLOOKUP(E96,'Composite Rents &amp; Incomes 2022'!$I$38:$J$41,3,FALSE),IF(AND(_xlfn.DAYS(J96,G96)&lt;365,Q96&gt;1,AW96&gt;0,AX96&lt;=-1),VLOOKUP(E96,'Composite Rents &amp; Incomes 2023'!$I$38:$J$41,2,FALSE),IF(AND(_xlfn.DAYS(J96,G96)&lt;365,Q96&lt;2,AW96&gt;0,AX96&lt;=-1),VLOOKUP(E96,'Composite Rents &amp; Incomes 2023'!$I$28:$J$32,2,FALSE),IF(AND(_xlfn.DAYS(J96,G96)&gt;364,Q96&gt;1,AW96&gt;0,AX96&lt;=-1),VLOOKUP(E96,'Composite Rents &amp; Incomes 2023'!$I$38:$K$41,3,FALSE),IF(AND(_xlfn.DAYS(J96,G96)&gt;364,Q96&lt;2,AW96&lt;1,AX96&lt;=-1),VLOOKUP(E96,'Composite Rents &amp; Incomes 2023'!$I$28:$K$32,3,FALSE),IF(AND(_xlfn.DAYS(J96,G96)&lt;365,Q96&gt;1,AX96&gt;-1),VLOOKUP(E96,'Composite Rents &amp; Incomes 2024'!$I$38:$J$41,2,FALSE),IF(AND(_xlfn.DAYS(J96,G96)&lt;365,Q96&lt;2,AX96&gt;-1),VLOOKUP(E96,'Composite Rents &amp; Incomes 2024'!$I$28:$J$32,2,FALSE),IF(AND(_xlfn.DAYS(J96,G96)&gt;364,Q96&gt;1,AX96&gt;-1),VLOOKUP(E96,'Composite Rents &amp; Incomes 2024'!$I$38:$K$41,3,FALSE),IF(AND(_xlfn.DAYS(J96,G96)&gt;364,Q96&lt;2,AX96&gt;-1),VLOOKUP(E96,'Composite Rents &amp; Incomes 2024'!$I$28:$K$32,3,FALSE),"")))))))))))))</f>
        <v/>
      </c>
      <c r="U96" s="79"/>
      <c r="V96" s="69" t="str">
        <f t="shared" si="19"/>
        <v/>
      </c>
      <c r="W96" s="79"/>
      <c r="X96" s="69" t="str">
        <f t="shared" si="20"/>
        <v/>
      </c>
      <c r="Y96" s="79"/>
      <c r="Z96" s="79"/>
      <c r="AA96" s="79"/>
      <c r="AB96" s="79"/>
      <c r="AC96" s="69" t="str">
        <f t="shared" si="21"/>
        <v/>
      </c>
      <c r="AD96" s="79"/>
      <c r="AE96" s="79"/>
      <c r="AF96" s="79"/>
      <c r="AG96" s="79"/>
      <c r="AH96" s="79"/>
      <c r="AI96" s="80"/>
      <c r="AJ96" s="120" t="str">
        <f>IF(Q96="","",ROUND(IF(AND(Q96&gt;1,AW96&lt;1),VLOOKUP(Q96,'Composite Rents &amp; Incomes 2022'!$B$38:$C$40,2,FALSE),IF(AND(Q96&lt;2,AW96&lt;1),VLOOKUP(Q96,'Composite Rents &amp; Incomes 2022'!$B$28:$C$30,2,FALSE),IF(AND(Q96&gt;1,AW96&gt;0,AX96&lt;=-1),VLOOKUP(Q96,'Composite Rents &amp; Incomes 2023'!$B$38:$C$40,2,FALSE),IF(AND(Q96&lt;2,AW96&gt;0,AX96&lt;=-1),VLOOKUP(Q96,'Composite Rents &amp; Incomes 2023'!$B$28:$C$30,2,FALSE),IF(AND(Q96&gt;1,AX96&gt;-1),VLOOKUP(Q96,'Composite Rents &amp; Incomes 2024'!$B$38:$C$40,2,FALSE),IF(AND(Q96&lt;2,AX96&gt;-1),VLOOKUP(Q96,'Composite Rents &amp; Incomes 2024'!$B$28:$C$30,2,FALSE),"")))))),0))</f>
        <v/>
      </c>
      <c r="AK96" s="120" t="str">
        <f t="shared" si="16"/>
        <v/>
      </c>
      <c r="AL96" s="121"/>
      <c r="AM96" s="57" t="str">
        <f t="shared" si="22"/>
        <v/>
      </c>
      <c r="AN96" s="57" t="str">
        <f t="shared" si="23"/>
        <v/>
      </c>
      <c r="AO96" s="70">
        <f t="shared" si="24"/>
        <v>1</v>
      </c>
      <c r="AW96" s="58">
        <f t="shared" si="18"/>
        <v>-45086</v>
      </c>
      <c r="AX96" s="70">
        <f t="shared" si="25"/>
        <v>-45443</v>
      </c>
      <c r="AY96" s="98" t="str">
        <f t="shared" si="26"/>
        <v/>
      </c>
    </row>
    <row r="97" spans="1:51" x14ac:dyDescent="0.35">
      <c r="A97" s="71"/>
      <c r="B97" s="71"/>
      <c r="C97" s="72"/>
      <c r="D97" s="72"/>
      <c r="E97" s="78"/>
      <c r="F97" s="78"/>
      <c r="G97" s="82"/>
      <c r="H97" s="82"/>
      <c r="I97" s="94"/>
      <c r="J97" s="74"/>
      <c r="K97" s="74"/>
      <c r="L97" s="82"/>
      <c r="M97" s="78"/>
      <c r="N97" s="75" t="str">
        <f t="shared" si="14"/>
        <v/>
      </c>
      <c r="O97" s="76" t="str">
        <f t="shared" si="15"/>
        <v/>
      </c>
      <c r="P97" s="77"/>
      <c r="Q97" s="78"/>
      <c r="R97" s="78"/>
      <c r="S97" s="76" t="str">
        <f t="shared" si="17"/>
        <v/>
      </c>
      <c r="T97" s="113" t="str">
        <f>IF(Q97="","",IF(AND(_xlfn.DAYS(J97,G97)&lt;365,Q97&gt;1,AW97&lt;1),VLOOKUP(E97,'Composite Rents &amp; Incomes 2022'!$I$38:$J$41,2,FALSE),IF(AND(_xlfn.DAYS(J97,G97)&lt;365,Q97&lt;2,AW97&lt;1),VLOOKUP(E97,'Composite Rents &amp; Incomes 2022'!$I$28:$J$32,2,FALSE),IF(AND(_xlfn.DAYS(J97,G97)&gt;364,Q97&gt;1,AW97&lt;1),VLOOKUP(E97,'Composite Rents &amp; Incomes 2022'!$I$38:$K$41,3,FALSE),IF(AND(_xlfn.DAYS(J97,G97)&gt;364,Q97&gt;1,AW97&lt;1),VLOOKUP(E97,'Composite Rents &amp; Incomes 2022'!$I$38:$J$41,3,FALSE),IF(AND(_xlfn.DAYS(J97,G97)&lt;365,Q97&gt;1,AW97&gt;0,AX97&lt;=-1),VLOOKUP(E97,'Composite Rents &amp; Incomes 2023'!$I$38:$J$41,2,FALSE),IF(AND(_xlfn.DAYS(J97,G97)&lt;365,Q97&lt;2,AW97&gt;0,AX97&lt;=-1),VLOOKUP(E97,'Composite Rents &amp; Incomes 2023'!$I$28:$J$32,2,FALSE),IF(AND(_xlfn.DAYS(J97,G97)&gt;364,Q97&gt;1,AW97&gt;0,AX97&lt;=-1),VLOOKUP(E97,'Composite Rents &amp; Incomes 2023'!$I$38:$K$41,3,FALSE),IF(AND(_xlfn.DAYS(J97,G97)&gt;364,Q97&lt;2,AW97&lt;1,AX97&lt;=-1),VLOOKUP(E97,'Composite Rents &amp; Incomes 2023'!$I$28:$K$32,3,FALSE),IF(AND(_xlfn.DAYS(J97,G97)&lt;365,Q97&gt;1,AX97&gt;-1),VLOOKUP(E97,'Composite Rents &amp; Incomes 2024'!$I$38:$J$41,2,FALSE),IF(AND(_xlfn.DAYS(J97,G97)&lt;365,Q97&lt;2,AX97&gt;-1),VLOOKUP(E97,'Composite Rents &amp; Incomes 2024'!$I$28:$J$32,2,FALSE),IF(AND(_xlfn.DAYS(J97,G97)&gt;364,Q97&gt;1,AX97&gt;-1),VLOOKUP(E97,'Composite Rents &amp; Incomes 2024'!$I$38:$K$41,3,FALSE),IF(AND(_xlfn.DAYS(J97,G97)&gt;364,Q97&lt;2,AX97&gt;-1),VLOOKUP(E97,'Composite Rents &amp; Incomes 2024'!$I$28:$K$32,3,FALSE),"")))))))))))))</f>
        <v/>
      </c>
      <c r="U97" s="79"/>
      <c r="V97" s="69" t="str">
        <f t="shared" si="19"/>
        <v/>
      </c>
      <c r="W97" s="79"/>
      <c r="X97" s="69" t="str">
        <f t="shared" si="20"/>
        <v/>
      </c>
      <c r="Y97" s="79"/>
      <c r="Z97" s="79"/>
      <c r="AA97" s="79"/>
      <c r="AB97" s="79"/>
      <c r="AC97" s="69" t="str">
        <f t="shared" si="21"/>
        <v/>
      </c>
      <c r="AD97" s="79"/>
      <c r="AE97" s="79"/>
      <c r="AF97" s="79"/>
      <c r="AG97" s="79"/>
      <c r="AH97" s="79"/>
      <c r="AI97" s="80"/>
      <c r="AJ97" s="120" t="str">
        <f>IF(Q97="","",ROUND(IF(AND(Q97&gt;1,AW97&lt;1),VLOOKUP(Q97,'Composite Rents &amp; Incomes 2022'!$B$38:$C$40,2,FALSE),IF(AND(Q97&lt;2,AW97&lt;1),VLOOKUP(Q97,'Composite Rents &amp; Incomes 2022'!$B$28:$C$30,2,FALSE),IF(AND(Q97&gt;1,AW97&gt;0,AX97&lt;=-1),VLOOKUP(Q97,'Composite Rents &amp; Incomes 2023'!$B$38:$C$40,2,FALSE),IF(AND(Q97&lt;2,AW97&gt;0,AX97&lt;=-1),VLOOKUP(Q97,'Composite Rents &amp; Incomes 2023'!$B$28:$C$30,2,FALSE),IF(AND(Q97&gt;1,AX97&gt;-1),VLOOKUP(Q97,'Composite Rents &amp; Incomes 2024'!$B$38:$C$40,2,FALSE),IF(AND(Q97&lt;2,AX97&gt;-1),VLOOKUP(Q97,'Composite Rents &amp; Incomes 2024'!$B$28:$C$30,2,FALSE),"")))))),0))</f>
        <v/>
      </c>
      <c r="AK97" s="120" t="str">
        <f t="shared" si="16"/>
        <v/>
      </c>
      <c r="AL97" s="121"/>
      <c r="AM97" s="57" t="str">
        <f t="shared" si="22"/>
        <v/>
      </c>
      <c r="AN97" s="57" t="str">
        <f t="shared" si="23"/>
        <v/>
      </c>
      <c r="AO97" s="70">
        <f t="shared" si="24"/>
        <v>1</v>
      </c>
      <c r="AW97" s="58">
        <f t="shared" si="18"/>
        <v>-45086</v>
      </c>
      <c r="AX97" s="70">
        <f t="shared" si="25"/>
        <v>-45443</v>
      </c>
      <c r="AY97" s="98" t="str">
        <f t="shared" si="26"/>
        <v/>
      </c>
    </row>
    <row r="98" spans="1:51" x14ac:dyDescent="0.35">
      <c r="A98" s="71"/>
      <c r="B98" s="71"/>
      <c r="C98" s="72"/>
      <c r="D98" s="72"/>
      <c r="E98" s="78"/>
      <c r="F98" s="78"/>
      <c r="G98" s="82"/>
      <c r="H98" s="82"/>
      <c r="I98" s="94"/>
      <c r="J98" s="74"/>
      <c r="K98" s="74"/>
      <c r="L98" s="82"/>
      <c r="M98" s="78"/>
      <c r="N98" s="75" t="str">
        <f t="shared" si="14"/>
        <v/>
      </c>
      <c r="O98" s="76" t="str">
        <f t="shared" si="15"/>
        <v/>
      </c>
      <c r="P98" s="77"/>
      <c r="Q98" s="78"/>
      <c r="R98" s="78"/>
      <c r="S98" s="76" t="str">
        <f t="shared" si="17"/>
        <v/>
      </c>
      <c r="T98" s="113" t="str">
        <f>IF(Q98="","",IF(AND(_xlfn.DAYS(J98,G98)&lt;365,Q98&gt;1,AW98&lt;1),VLOOKUP(E98,'Composite Rents &amp; Incomes 2022'!$I$38:$J$41,2,FALSE),IF(AND(_xlfn.DAYS(J98,G98)&lt;365,Q98&lt;2,AW98&lt;1),VLOOKUP(E98,'Composite Rents &amp; Incomes 2022'!$I$28:$J$32,2,FALSE),IF(AND(_xlfn.DAYS(J98,G98)&gt;364,Q98&gt;1,AW98&lt;1),VLOOKUP(E98,'Composite Rents &amp; Incomes 2022'!$I$38:$K$41,3,FALSE),IF(AND(_xlfn.DAYS(J98,G98)&gt;364,Q98&gt;1,AW98&lt;1),VLOOKUP(E98,'Composite Rents &amp; Incomes 2022'!$I$38:$J$41,3,FALSE),IF(AND(_xlfn.DAYS(J98,G98)&lt;365,Q98&gt;1,AW98&gt;0,AX98&lt;=-1),VLOOKUP(E98,'Composite Rents &amp; Incomes 2023'!$I$38:$J$41,2,FALSE),IF(AND(_xlfn.DAYS(J98,G98)&lt;365,Q98&lt;2,AW98&gt;0,AX98&lt;=-1),VLOOKUP(E98,'Composite Rents &amp; Incomes 2023'!$I$28:$J$32,2,FALSE),IF(AND(_xlfn.DAYS(J98,G98)&gt;364,Q98&gt;1,AW98&gt;0,AX98&lt;=-1),VLOOKUP(E98,'Composite Rents &amp; Incomes 2023'!$I$38:$K$41,3,FALSE),IF(AND(_xlfn.DAYS(J98,G98)&gt;364,Q98&lt;2,AW98&lt;1,AX98&lt;=-1),VLOOKUP(E98,'Composite Rents &amp; Incomes 2023'!$I$28:$K$32,3,FALSE),IF(AND(_xlfn.DAYS(J98,G98)&lt;365,Q98&gt;1,AX98&gt;-1),VLOOKUP(E98,'Composite Rents &amp; Incomes 2024'!$I$38:$J$41,2,FALSE),IF(AND(_xlfn.DAYS(J98,G98)&lt;365,Q98&lt;2,AX98&gt;-1),VLOOKUP(E98,'Composite Rents &amp; Incomes 2024'!$I$28:$J$32,2,FALSE),IF(AND(_xlfn.DAYS(J98,G98)&gt;364,Q98&gt;1,AX98&gt;-1),VLOOKUP(E98,'Composite Rents &amp; Incomes 2024'!$I$38:$K$41,3,FALSE),IF(AND(_xlfn.DAYS(J98,G98)&gt;364,Q98&lt;2,AX98&gt;-1),VLOOKUP(E98,'Composite Rents &amp; Incomes 2024'!$I$28:$K$32,3,FALSE),"")))))))))))))</f>
        <v/>
      </c>
      <c r="U98" s="79"/>
      <c r="V98" s="69" t="str">
        <f t="shared" si="19"/>
        <v/>
      </c>
      <c r="W98" s="79"/>
      <c r="X98" s="69" t="str">
        <f t="shared" si="20"/>
        <v/>
      </c>
      <c r="Y98" s="79"/>
      <c r="Z98" s="79"/>
      <c r="AA98" s="79"/>
      <c r="AB98" s="79"/>
      <c r="AC98" s="69" t="str">
        <f t="shared" si="21"/>
        <v/>
      </c>
      <c r="AD98" s="79"/>
      <c r="AE98" s="79"/>
      <c r="AF98" s="79"/>
      <c r="AG98" s="79"/>
      <c r="AH98" s="79"/>
      <c r="AI98" s="80"/>
      <c r="AJ98" s="120" t="str">
        <f>IF(Q98="","",ROUND(IF(AND(Q98&gt;1,AW98&lt;1),VLOOKUP(Q98,'Composite Rents &amp; Incomes 2022'!$B$38:$C$40,2,FALSE),IF(AND(Q98&lt;2,AW98&lt;1),VLOOKUP(Q98,'Composite Rents &amp; Incomes 2022'!$B$28:$C$30,2,FALSE),IF(AND(Q98&gt;1,AW98&gt;0,AX98&lt;=-1),VLOOKUP(Q98,'Composite Rents &amp; Incomes 2023'!$B$38:$C$40,2,FALSE),IF(AND(Q98&lt;2,AW98&gt;0,AX98&lt;=-1),VLOOKUP(Q98,'Composite Rents &amp; Incomes 2023'!$B$28:$C$30,2,FALSE),IF(AND(Q98&gt;1,AX98&gt;-1),VLOOKUP(Q98,'Composite Rents &amp; Incomes 2024'!$B$38:$C$40,2,FALSE),IF(AND(Q98&lt;2,AX98&gt;-1),VLOOKUP(Q98,'Composite Rents &amp; Incomes 2024'!$B$28:$C$30,2,FALSE),"")))))),0))</f>
        <v/>
      </c>
      <c r="AK98" s="120" t="str">
        <f t="shared" si="16"/>
        <v/>
      </c>
      <c r="AL98" s="121"/>
      <c r="AM98" s="57" t="str">
        <f t="shared" si="22"/>
        <v/>
      </c>
      <c r="AN98" s="57" t="str">
        <f t="shared" si="23"/>
        <v/>
      </c>
      <c r="AO98" s="70">
        <f t="shared" si="24"/>
        <v>1</v>
      </c>
      <c r="AW98" s="58">
        <f t="shared" si="18"/>
        <v>-45086</v>
      </c>
      <c r="AX98" s="70">
        <f t="shared" si="25"/>
        <v>-45443</v>
      </c>
      <c r="AY98" s="98" t="str">
        <f t="shared" si="26"/>
        <v/>
      </c>
    </row>
    <row r="99" spans="1:51" x14ac:dyDescent="0.35">
      <c r="A99" s="71"/>
      <c r="B99" s="71"/>
      <c r="C99" s="72"/>
      <c r="D99" s="72"/>
      <c r="E99" s="78"/>
      <c r="F99" s="78"/>
      <c r="G99" s="82"/>
      <c r="H99" s="82"/>
      <c r="I99" s="94"/>
      <c r="J99" s="74"/>
      <c r="K99" s="74"/>
      <c r="L99" s="82"/>
      <c r="M99" s="78"/>
      <c r="N99" s="75" t="str">
        <f t="shared" si="14"/>
        <v/>
      </c>
      <c r="O99" s="76" t="str">
        <f t="shared" si="15"/>
        <v/>
      </c>
      <c r="P99" s="77"/>
      <c r="Q99" s="78"/>
      <c r="R99" s="78"/>
      <c r="S99" s="76" t="str">
        <f t="shared" si="17"/>
        <v/>
      </c>
      <c r="T99" s="113" t="str">
        <f>IF(Q99="","",IF(AND(_xlfn.DAYS(J99,G99)&lt;365,Q99&gt;1,AW99&lt;1),VLOOKUP(E99,'Composite Rents &amp; Incomes 2022'!$I$38:$J$41,2,FALSE),IF(AND(_xlfn.DAYS(J99,G99)&lt;365,Q99&lt;2,AW99&lt;1),VLOOKUP(E99,'Composite Rents &amp; Incomes 2022'!$I$28:$J$32,2,FALSE),IF(AND(_xlfn.DAYS(J99,G99)&gt;364,Q99&gt;1,AW99&lt;1),VLOOKUP(E99,'Composite Rents &amp; Incomes 2022'!$I$38:$K$41,3,FALSE),IF(AND(_xlfn.DAYS(J99,G99)&gt;364,Q99&gt;1,AW99&lt;1),VLOOKUP(E99,'Composite Rents &amp; Incomes 2022'!$I$38:$J$41,3,FALSE),IF(AND(_xlfn.DAYS(J99,G99)&lt;365,Q99&gt;1,AW99&gt;0,AX99&lt;=-1),VLOOKUP(E99,'Composite Rents &amp; Incomes 2023'!$I$38:$J$41,2,FALSE),IF(AND(_xlfn.DAYS(J99,G99)&lt;365,Q99&lt;2,AW99&gt;0,AX99&lt;=-1),VLOOKUP(E99,'Composite Rents &amp; Incomes 2023'!$I$28:$J$32,2,FALSE),IF(AND(_xlfn.DAYS(J99,G99)&gt;364,Q99&gt;1,AW99&gt;0,AX99&lt;=-1),VLOOKUP(E99,'Composite Rents &amp; Incomes 2023'!$I$38:$K$41,3,FALSE),IF(AND(_xlfn.DAYS(J99,G99)&gt;364,Q99&lt;2,AW99&lt;1,AX99&lt;=-1),VLOOKUP(E99,'Composite Rents &amp; Incomes 2023'!$I$28:$K$32,3,FALSE),IF(AND(_xlfn.DAYS(J99,G99)&lt;365,Q99&gt;1,AX99&gt;-1),VLOOKUP(E99,'Composite Rents &amp; Incomes 2024'!$I$38:$J$41,2,FALSE),IF(AND(_xlfn.DAYS(J99,G99)&lt;365,Q99&lt;2,AX99&gt;-1),VLOOKUP(E99,'Composite Rents &amp; Incomes 2024'!$I$28:$J$32,2,FALSE),IF(AND(_xlfn.DAYS(J99,G99)&gt;364,Q99&gt;1,AX99&gt;-1),VLOOKUP(E99,'Composite Rents &amp; Incomes 2024'!$I$38:$K$41,3,FALSE),IF(AND(_xlfn.DAYS(J99,G99)&gt;364,Q99&lt;2,AX99&gt;-1),VLOOKUP(E99,'Composite Rents &amp; Incomes 2024'!$I$28:$K$32,3,FALSE),"")))))))))))))</f>
        <v/>
      </c>
      <c r="U99" s="79"/>
      <c r="V99" s="69" t="str">
        <f t="shared" si="19"/>
        <v/>
      </c>
      <c r="W99" s="79"/>
      <c r="X99" s="69" t="str">
        <f t="shared" si="20"/>
        <v/>
      </c>
      <c r="Y99" s="79"/>
      <c r="Z99" s="79"/>
      <c r="AA99" s="79"/>
      <c r="AB99" s="79"/>
      <c r="AC99" s="69" t="str">
        <f t="shared" si="21"/>
        <v/>
      </c>
      <c r="AD99" s="79"/>
      <c r="AE99" s="79"/>
      <c r="AF99" s="79"/>
      <c r="AG99" s="79"/>
      <c r="AH99" s="79"/>
      <c r="AI99" s="80"/>
      <c r="AJ99" s="120" t="str">
        <f>IF(Q99="","",ROUND(IF(AND(Q99&gt;1,AW99&lt;1),VLOOKUP(Q99,'Composite Rents &amp; Incomes 2022'!$B$38:$C$40,2,FALSE),IF(AND(Q99&lt;2,AW99&lt;1),VLOOKUP(Q99,'Composite Rents &amp; Incomes 2022'!$B$28:$C$30,2,FALSE),IF(AND(Q99&gt;1,AW99&gt;0,AX99&lt;=-1),VLOOKUP(Q99,'Composite Rents &amp; Incomes 2023'!$B$38:$C$40,2,FALSE),IF(AND(Q99&lt;2,AW99&gt;0,AX99&lt;=-1),VLOOKUP(Q99,'Composite Rents &amp; Incomes 2023'!$B$28:$C$30,2,FALSE),IF(AND(Q99&gt;1,AX99&gt;-1),VLOOKUP(Q99,'Composite Rents &amp; Incomes 2024'!$B$38:$C$40,2,FALSE),IF(AND(Q99&lt;2,AX99&gt;-1),VLOOKUP(Q99,'Composite Rents &amp; Incomes 2024'!$B$28:$C$30,2,FALSE),"")))))),0))</f>
        <v/>
      </c>
      <c r="AK99" s="120" t="str">
        <f t="shared" si="16"/>
        <v/>
      </c>
      <c r="AL99" s="121"/>
      <c r="AM99" s="57" t="str">
        <f t="shared" si="22"/>
        <v/>
      </c>
      <c r="AN99" s="57" t="str">
        <f t="shared" si="23"/>
        <v/>
      </c>
      <c r="AO99" s="70">
        <f t="shared" si="24"/>
        <v>1</v>
      </c>
      <c r="AW99" s="58">
        <f t="shared" si="18"/>
        <v>-45086</v>
      </c>
      <c r="AX99" s="70">
        <f t="shared" si="25"/>
        <v>-45443</v>
      </c>
      <c r="AY99" s="98" t="str">
        <f t="shared" si="26"/>
        <v/>
      </c>
    </row>
    <row r="100" spans="1:51" x14ac:dyDescent="0.35">
      <c r="A100" s="71"/>
      <c r="B100" s="71"/>
      <c r="C100" s="72"/>
      <c r="D100" s="72"/>
      <c r="E100" s="78"/>
      <c r="F100" s="78"/>
      <c r="G100" s="82"/>
      <c r="H100" s="82"/>
      <c r="I100" s="94"/>
      <c r="J100" s="74"/>
      <c r="K100" s="74"/>
      <c r="L100" s="82"/>
      <c r="M100" s="78"/>
      <c r="N100" s="75" t="str">
        <f t="shared" si="14"/>
        <v/>
      </c>
      <c r="O100" s="76" t="str">
        <f t="shared" si="15"/>
        <v/>
      </c>
      <c r="P100" s="77"/>
      <c r="Q100" s="78"/>
      <c r="R100" s="78"/>
      <c r="S100" s="76" t="str">
        <f t="shared" si="17"/>
        <v/>
      </c>
      <c r="T100" s="113" t="str">
        <f>IF(Q100="","",IF(AND(_xlfn.DAYS(J100,G100)&lt;365,Q100&gt;1,AW100&lt;1),VLOOKUP(E100,'Composite Rents &amp; Incomes 2022'!$I$38:$J$41,2,FALSE),IF(AND(_xlfn.DAYS(J100,G100)&lt;365,Q100&lt;2,AW100&lt;1),VLOOKUP(E100,'Composite Rents &amp; Incomes 2022'!$I$28:$J$32,2,FALSE),IF(AND(_xlfn.DAYS(J100,G100)&gt;364,Q100&gt;1,AW100&lt;1),VLOOKUP(E100,'Composite Rents &amp; Incomes 2022'!$I$38:$K$41,3,FALSE),IF(AND(_xlfn.DAYS(J100,G100)&gt;364,Q100&gt;1,AW100&lt;1),VLOOKUP(E100,'Composite Rents &amp; Incomes 2022'!$I$38:$J$41,3,FALSE),IF(AND(_xlfn.DAYS(J100,G100)&lt;365,Q100&gt;1,AW100&gt;0,AX100&lt;=-1),VLOOKUP(E100,'Composite Rents &amp; Incomes 2023'!$I$38:$J$41,2,FALSE),IF(AND(_xlfn.DAYS(J100,G100)&lt;365,Q100&lt;2,AW100&gt;0,AX100&lt;=-1),VLOOKUP(E100,'Composite Rents &amp; Incomes 2023'!$I$28:$J$32,2,FALSE),IF(AND(_xlfn.DAYS(J100,G100)&gt;364,Q100&gt;1,AW100&gt;0,AX100&lt;=-1),VLOOKUP(E100,'Composite Rents &amp; Incomes 2023'!$I$38:$K$41,3,FALSE),IF(AND(_xlfn.DAYS(J100,G100)&gt;364,Q100&lt;2,AW100&lt;1,AX100&lt;=-1),VLOOKUP(E100,'Composite Rents &amp; Incomes 2023'!$I$28:$K$32,3,FALSE),IF(AND(_xlfn.DAYS(J100,G100)&lt;365,Q100&gt;1,AX100&gt;-1),VLOOKUP(E100,'Composite Rents &amp; Incomes 2024'!$I$38:$J$41,2,FALSE),IF(AND(_xlfn.DAYS(J100,G100)&lt;365,Q100&lt;2,AX100&gt;-1),VLOOKUP(E100,'Composite Rents &amp; Incomes 2024'!$I$28:$J$32,2,FALSE),IF(AND(_xlfn.DAYS(J100,G100)&gt;364,Q100&gt;1,AX100&gt;-1),VLOOKUP(E100,'Composite Rents &amp; Incomes 2024'!$I$38:$K$41,3,FALSE),IF(AND(_xlfn.DAYS(J100,G100)&gt;364,Q100&lt;2,AX100&gt;-1),VLOOKUP(E100,'Composite Rents &amp; Incomes 2024'!$I$28:$K$32,3,FALSE),"")))))))))))))</f>
        <v/>
      </c>
      <c r="U100" s="79"/>
      <c r="V100" s="69" t="str">
        <f t="shared" si="19"/>
        <v/>
      </c>
      <c r="W100" s="79"/>
      <c r="X100" s="69" t="str">
        <f t="shared" si="20"/>
        <v/>
      </c>
      <c r="Y100" s="79"/>
      <c r="Z100" s="79"/>
      <c r="AA100" s="79"/>
      <c r="AB100" s="79"/>
      <c r="AC100" s="69" t="str">
        <f t="shared" si="21"/>
        <v/>
      </c>
      <c r="AD100" s="79"/>
      <c r="AE100" s="79"/>
      <c r="AF100" s="79"/>
      <c r="AG100" s="79"/>
      <c r="AH100" s="79"/>
      <c r="AI100" s="80"/>
      <c r="AJ100" s="120" t="str">
        <f>IF(Q100="","",ROUND(IF(AND(Q100&gt;1,AW100&lt;1),VLOOKUP(Q100,'Composite Rents &amp; Incomes 2022'!$B$38:$C$40,2,FALSE),IF(AND(Q100&lt;2,AW100&lt;1),VLOOKUP(Q100,'Composite Rents &amp; Incomes 2022'!$B$28:$C$30,2,FALSE),IF(AND(Q100&gt;1,AW100&gt;0,AX100&lt;=-1),VLOOKUP(Q100,'Composite Rents &amp; Incomes 2023'!$B$38:$C$40,2,FALSE),IF(AND(Q100&lt;2,AW100&gt;0,AX100&lt;=-1),VLOOKUP(Q100,'Composite Rents &amp; Incomes 2023'!$B$28:$C$30,2,FALSE),IF(AND(Q100&gt;1,AX100&gt;-1),VLOOKUP(Q100,'Composite Rents &amp; Incomes 2024'!$B$38:$C$40,2,FALSE),IF(AND(Q100&lt;2,AX100&gt;-1),VLOOKUP(Q100,'Composite Rents &amp; Incomes 2024'!$B$28:$C$30,2,FALSE),"")))))),0))</f>
        <v/>
      </c>
      <c r="AK100" s="120" t="str">
        <f t="shared" si="16"/>
        <v/>
      </c>
      <c r="AL100" s="121"/>
      <c r="AM100" s="57" t="str">
        <f t="shared" si="22"/>
        <v/>
      </c>
      <c r="AN100" s="57" t="str">
        <f t="shared" si="23"/>
        <v/>
      </c>
      <c r="AO100" s="70">
        <f t="shared" si="24"/>
        <v>1</v>
      </c>
      <c r="AW100" s="58">
        <f t="shared" si="18"/>
        <v>-45086</v>
      </c>
      <c r="AX100" s="70">
        <f t="shared" si="25"/>
        <v>-45443</v>
      </c>
      <c r="AY100" s="98" t="str">
        <f t="shared" si="26"/>
        <v/>
      </c>
    </row>
    <row r="101" spans="1:51" x14ac:dyDescent="0.35">
      <c r="A101" s="71"/>
      <c r="B101" s="71"/>
      <c r="C101" s="72"/>
      <c r="D101" s="72"/>
      <c r="E101" s="78"/>
      <c r="F101" s="78"/>
      <c r="G101" s="82"/>
      <c r="H101" s="82"/>
      <c r="I101" s="94"/>
      <c r="J101" s="74"/>
      <c r="K101" s="74"/>
      <c r="L101" s="82"/>
      <c r="M101" s="78"/>
      <c r="N101" s="75" t="str">
        <f t="shared" si="14"/>
        <v/>
      </c>
      <c r="O101" s="76" t="str">
        <f t="shared" si="15"/>
        <v/>
      </c>
      <c r="P101" s="77"/>
      <c r="Q101" s="78"/>
      <c r="R101" s="78"/>
      <c r="S101" s="76" t="str">
        <f t="shared" si="17"/>
        <v/>
      </c>
      <c r="T101" s="113" t="str">
        <f>IF(Q101="","",IF(AND(_xlfn.DAYS(J101,G101)&lt;365,Q101&gt;1,AW101&lt;1),VLOOKUP(E101,'Composite Rents &amp; Incomes 2022'!$I$38:$J$41,2,FALSE),IF(AND(_xlfn.DAYS(J101,G101)&lt;365,Q101&lt;2,AW101&lt;1),VLOOKUP(E101,'Composite Rents &amp; Incomes 2022'!$I$28:$J$32,2,FALSE),IF(AND(_xlfn.DAYS(J101,G101)&gt;364,Q101&gt;1,AW101&lt;1),VLOOKUP(E101,'Composite Rents &amp; Incomes 2022'!$I$38:$K$41,3,FALSE),IF(AND(_xlfn.DAYS(J101,G101)&gt;364,Q101&gt;1,AW101&lt;1),VLOOKUP(E101,'Composite Rents &amp; Incomes 2022'!$I$38:$J$41,3,FALSE),IF(AND(_xlfn.DAYS(J101,G101)&lt;365,Q101&gt;1,AW101&gt;0,AX101&lt;=-1),VLOOKUP(E101,'Composite Rents &amp; Incomes 2023'!$I$38:$J$41,2,FALSE),IF(AND(_xlfn.DAYS(J101,G101)&lt;365,Q101&lt;2,AW101&gt;0,AX101&lt;=-1),VLOOKUP(E101,'Composite Rents &amp; Incomes 2023'!$I$28:$J$32,2,FALSE),IF(AND(_xlfn.DAYS(J101,G101)&gt;364,Q101&gt;1,AW101&gt;0,AX101&lt;=-1),VLOOKUP(E101,'Composite Rents &amp; Incomes 2023'!$I$38:$K$41,3,FALSE),IF(AND(_xlfn.DAYS(J101,G101)&gt;364,Q101&lt;2,AW101&lt;1,AX101&lt;=-1),VLOOKUP(E101,'Composite Rents &amp; Incomes 2023'!$I$28:$K$32,3,FALSE),IF(AND(_xlfn.DAYS(J101,G101)&lt;365,Q101&gt;1,AX101&gt;-1),VLOOKUP(E101,'Composite Rents &amp; Incomes 2024'!$I$38:$J$41,2,FALSE),IF(AND(_xlfn.DAYS(J101,G101)&lt;365,Q101&lt;2,AX101&gt;-1),VLOOKUP(E101,'Composite Rents &amp; Incomes 2024'!$I$28:$J$32,2,FALSE),IF(AND(_xlfn.DAYS(J101,G101)&gt;364,Q101&gt;1,AX101&gt;-1),VLOOKUP(E101,'Composite Rents &amp; Incomes 2024'!$I$38:$K$41,3,FALSE),IF(AND(_xlfn.DAYS(J101,G101)&gt;364,Q101&lt;2,AX101&gt;-1),VLOOKUP(E101,'Composite Rents &amp; Incomes 2024'!$I$28:$K$32,3,FALSE),"")))))))))))))</f>
        <v/>
      </c>
      <c r="U101" s="79"/>
      <c r="V101" s="69" t="str">
        <f t="shared" si="19"/>
        <v/>
      </c>
      <c r="W101" s="79"/>
      <c r="X101" s="69" t="str">
        <f t="shared" si="20"/>
        <v/>
      </c>
      <c r="Y101" s="79"/>
      <c r="Z101" s="79"/>
      <c r="AA101" s="79"/>
      <c r="AB101" s="79"/>
      <c r="AC101" s="69" t="str">
        <f t="shared" si="21"/>
        <v/>
      </c>
      <c r="AD101" s="79"/>
      <c r="AE101" s="79"/>
      <c r="AF101" s="79"/>
      <c r="AG101" s="79"/>
      <c r="AH101" s="79"/>
      <c r="AI101" s="80"/>
      <c r="AJ101" s="120" t="str">
        <f>IF(Q101="","",ROUND(IF(AND(Q101&gt;1,AW101&lt;1),VLOOKUP(Q101,'Composite Rents &amp; Incomes 2022'!$B$38:$C$40,2,FALSE),IF(AND(Q101&lt;2,AW101&lt;1),VLOOKUP(Q101,'Composite Rents &amp; Incomes 2022'!$B$28:$C$30,2,FALSE),IF(AND(Q101&gt;1,AW101&gt;0,AX101&lt;=-1),VLOOKUP(Q101,'Composite Rents &amp; Incomes 2023'!$B$38:$C$40,2,FALSE),IF(AND(Q101&lt;2,AW101&gt;0,AX101&lt;=-1),VLOOKUP(Q101,'Composite Rents &amp; Incomes 2023'!$B$28:$C$30,2,FALSE),IF(AND(Q101&gt;1,AX101&gt;-1),VLOOKUP(Q101,'Composite Rents &amp; Incomes 2024'!$B$38:$C$40,2,FALSE),IF(AND(Q101&lt;2,AX101&gt;-1),VLOOKUP(Q101,'Composite Rents &amp; Incomes 2024'!$B$28:$C$30,2,FALSE),"")))))),0))</f>
        <v/>
      </c>
      <c r="AK101" s="120" t="str">
        <f t="shared" si="16"/>
        <v/>
      </c>
      <c r="AL101" s="121"/>
      <c r="AM101" s="57" t="str">
        <f t="shared" si="22"/>
        <v/>
      </c>
      <c r="AN101" s="57" t="str">
        <f t="shared" si="23"/>
        <v/>
      </c>
      <c r="AO101" s="70">
        <f t="shared" si="24"/>
        <v>1</v>
      </c>
      <c r="AW101" s="58">
        <f t="shared" si="18"/>
        <v>-45086</v>
      </c>
      <c r="AX101" s="70">
        <f t="shared" si="25"/>
        <v>-45443</v>
      </c>
      <c r="AY101" s="98" t="str">
        <f t="shared" si="26"/>
        <v/>
      </c>
    </row>
    <row r="102" spans="1:51" x14ac:dyDescent="0.35">
      <c r="A102" s="71"/>
      <c r="B102" s="71"/>
      <c r="C102" s="72"/>
      <c r="D102" s="72"/>
      <c r="E102" s="78"/>
      <c r="F102" s="78"/>
      <c r="G102" s="82"/>
      <c r="H102" s="82"/>
      <c r="I102" s="94"/>
      <c r="J102" s="74"/>
      <c r="K102" s="74"/>
      <c r="L102" s="82"/>
      <c r="M102" s="78"/>
      <c r="N102" s="75" t="str">
        <f t="shared" si="14"/>
        <v/>
      </c>
      <c r="O102" s="76" t="str">
        <f t="shared" si="15"/>
        <v/>
      </c>
      <c r="P102" s="77"/>
      <c r="Q102" s="78"/>
      <c r="R102" s="78"/>
      <c r="S102" s="76" t="str">
        <f t="shared" si="17"/>
        <v/>
      </c>
      <c r="T102" s="113" t="str">
        <f>IF(Q102="","",IF(AND(_xlfn.DAYS(J102,G102)&lt;365,Q102&gt;1,AW102&lt;1),VLOOKUP(E102,'Composite Rents &amp; Incomes 2022'!$I$38:$J$41,2,FALSE),IF(AND(_xlfn.DAYS(J102,G102)&lt;365,Q102&lt;2,AW102&lt;1),VLOOKUP(E102,'Composite Rents &amp; Incomes 2022'!$I$28:$J$32,2,FALSE),IF(AND(_xlfn.DAYS(J102,G102)&gt;364,Q102&gt;1,AW102&lt;1),VLOOKUP(E102,'Composite Rents &amp; Incomes 2022'!$I$38:$K$41,3,FALSE),IF(AND(_xlfn.DAYS(J102,G102)&gt;364,Q102&gt;1,AW102&lt;1),VLOOKUP(E102,'Composite Rents &amp; Incomes 2022'!$I$38:$J$41,3,FALSE),IF(AND(_xlfn.DAYS(J102,G102)&lt;365,Q102&gt;1,AW102&gt;0,AX102&lt;=-1),VLOOKUP(E102,'Composite Rents &amp; Incomes 2023'!$I$38:$J$41,2,FALSE),IF(AND(_xlfn.DAYS(J102,G102)&lt;365,Q102&lt;2,AW102&gt;0,AX102&lt;=-1),VLOOKUP(E102,'Composite Rents &amp; Incomes 2023'!$I$28:$J$32,2,FALSE),IF(AND(_xlfn.DAYS(J102,G102)&gt;364,Q102&gt;1,AW102&gt;0,AX102&lt;=-1),VLOOKUP(E102,'Composite Rents &amp; Incomes 2023'!$I$38:$K$41,3,FALSE),IF(AND(_xlfn.DAYS(J102,G102)&gt;364,Q102&lt;2,AW102&lt;1,AX102&lt;=-1),VLOOKUP(E102,'Composite Rents &amp; Incomes 2023'!$I$28:$K$32,3,FALSE),IF(AND(_xlfn.DAYS(J102,G102)&lt;365,Q102&gt;1,AX102&gt;-1),VLOOKUP(E102,'Composite Rents &amp; Incomes 2024'!$I$38:$J$41,2,FALSE),IF(AND(_xlfn.DAYS(J102,G102)&lt;365,Q102&lt;2,AX102&gt;-1),VLOOKUP(E102,'Composite Rents &amp; Incomes 2024'!$I$28:$J$32,2,FALSE),IF(AND(_xlfn.DAYS(J102,G102)&gt;364,Q102&gt;1,AX102&gt;-1),VLOOKUP(E102,'Composite Rents &amp; Incomes 2024'!$I$38:$K$41,3,FALSE),IF(AND(_xlfn.DAYS(J102,G102)&gt;364,Q102&lt;2,AX102&gt;-1),VLOOKUP(E102,'Composite Rents &amp; Incomes 2024'!$I$28:$K$32,3,FALSE),"")))))))))))))</f>
        <v/>
      </c>
      <c r="U102" s="79"/>
      <c r="V102" s="69" t="str">
        <f t="shared" si="19"/>
        <v/>
      </c>
      <c r="W102" s="79"/>
      <c r="X102" s="69" t="str">
        <f t="shared" si="20"/>
        <v/>
      </c>
      <c r="Y102" s="79"/>
      <c r="Z102" s="79"/>
      <c r="AA102" s="79"/>
      <c r="AB102" s="79"/>
      <c r="AC102" s="69" t="str">
        <f t="shared" si="21"/>
        <v/>
      </c>
      <c r="AD102" s="79"/>
      <c r="AE102" s="79"/>
      <c r="AF102" s="79"/>
      <c r="AG102" s="79"/>
      <c r="AH102" s="79"/>
      <c r="AI102" s="80"/>
      <c r="AJ102" s="120" t="str">
        <f>IF(Q102="","",ROUND(IF(AND(Q102&gt;1,AW102&lt;1),VLOOKUP(Q102,'Composite Rents &amp; Incomes 2022'!$B$38:$C$40,2,FALSE),IF(AND(Q102&lt;2,AW102&lt;1),VLOOKUP(Q102,'Composite Rents &amp; Incomes 2022'!$B$28:$C$30,2,FALSE),IF(AND(Q102&gt;1,AW102&gt;0,AX102&lt;=-1),VLOOKUP(Q102,'Composite Rents &amp; Incomes 2023'!$B$38:$C$40,2,FALSE),IF(AND(Q102&lt;2,AW102&gt;0,AX102&lt;=-1),VLOOKUP(Q102,'Composite Rents &amp; Incomes 2023'!$B$28:$C$30,2,FALSE),IF(AND(Q102&gt;1,AX102&gt;-1),VLOOKUP(Q102,'Composite Rents &amp; Incomes 2024'!$B$38:$C$40,2,FALSE),IF(AND(Q102&lt;2,AX102&gt;-1),VLOOKUP(Q102,'Composite Rents &amp; Incomes 2024'!$B$28:$C$30,2,FALSE),"")))))),0))</f>
        <v/>
      </c>
      <c r="AK102" s="120" t="str">
        <f t="shared" si="16"/>
        <v/>
      </c>
      <c r="AL102" s="121"/>
      <c r="AM102" s="57" t="str">
        <f t="shared" si="22"/>
        <v/>
      </c>
      <c r="AN102" s="57" t="str">
        <f t="shared" si="23"/>
        <v/>
      </c>
      <c r="AO102" s="70">
        <f t="shared" si="24"/>
        <v>1</v>
      </c>
      <c r="AW102" s="58">
        <f t="shared" si="18"/>
        <v>-45086</v>
      </c>
      <c r="AX102" s="70">
        <f t="shared" si="25"/>
        <v>-45443</v>
      </c>
      <c r="AY102" s="98" t="str">
        <f t="shared" si="26"/>
        <v/>
      </c>
    </row>
    <row r="103" spans="1:51" x14ac:dyDescent="0.35">
      <c r="A103" s="71"/>
      <c r="B103" s="71"/>
      <c r="C103" s="72"/>
      <c r="D103" s="72"/>
      <c r="E103" s="78"/>
      <c r="F103" s="78"/>
      <c r="G103" s="82"/>
      <c r="H103" s="82"/>
      <c r="I103" s="94"/>
      <c r="J103" s="74"/>
      <c r="K103" s="74"/>
      <c r="L103" s="82"/>
      <c r="M103" s="78"/>
      <c r="N103" s="75" t="str">
        <f t="shared" si="14"/>
        <v/>
      </c>
      <c r="O103" s="76" t="str">
        <f t="shared" si="15"/>
        <v/>
      </c>
      <c r="P103" s="77"/>
      <c r="Q103" s="78"/>
      <c r="R103" s="78"/>
      <c r="S103" s="76" t="str">
        <f t="shared" si="17"/>
        <v/>
      </c>
      <c r="T103" s="113" t="str">
        <f>IF(Q103="","",IF(AND(_xlfn.DAYS(J103,G103)&lt;365,Q103&gt;1,AW103&lt;1),VLOOKUP(E103,'Composite Rents &amp; Incomes 2022'!$I$38:$J$41,2,FALSE),IF(AND(_xlfn.DAYS(J103,G103)&lt;365,Q103&lt;2,AW103&lt;1),VLOOKUP(E103,'Composite Rents &amp; Incomes 2022'!$I$28:$J$32,2,FALSE),IF(AND(_xlfn.DAYS(J103,G103)&gt;364,Q103&gt;1,AW103&lt;1),VLOOKUP(E103,'Composite Rents &amp; Incomes 2022'!$I$38:$K$41,3,FALSE),IF(AND(_xlfn.DAYS(J103,G103)&gt;364,Q103&gt;1,AW103&lt;1),VLOOKUP(E103,'Composite Rents &amp; Incomes 2022'!$I$38:$J$41,3,FALSE),IF(AND(_xlfn.DAYS(J103,G103)&lt;365,Q103&gt;1,AW103&gt;0,AX103&lt;=-1),VLOOKUP(E103,'Composite Rents &amp; Incomes 2023'!$I$38:$J$41,2,FALSE),IF(AND(_xlfn.DAYS(J103,G103)&lt;365,Q103&lt;2,AW103&gt;0,AX103&lt;=-1),VLOOKUP(E103,'Composite Rents &amp; Incomes 2023'!$I$28:$J$32,2,FALSE),IF(AND(_xlfn.DAYS(J103,G103)&gt;364,Q103&gt;1,AW103&gt;0,AX103&lt;=-1),VLOOKUP(E103,'Composite Rents &amp; Incomes 2023'!$I$38:$K$41,3,FALSE),IF(AND(_xlfn.DAYS(J103,G103)&gt;364,Q103&lt;2,AW103&lt;1,AX103&lt;=-1),VLOOKUP(E103,'Composite Rents &amp; Incomes 2023'!$I$28:$K$32,3,FALSE),IF(AND(_xlfn.DAYS(J103,G103)&lt;365,Q103&gt;1,AX103&gt;-1),VLOOKUP(E103,'Composite Rents &amp; Incomes 2024'!$I$38:$J$41,2,FALSE),IF(AND(_xlfn.DAYS(J103,G103)&lt;365,Q103&lt;2,AX103&gt;-1),VLOOKUP(E103,'Composite Rents &amp; Incomes 2024'!$I$28:$J$32,2,FALSE),IF(AND(_xlfn.DAYS(J103,G103)&gt;364,Q103&gt;1,AX103&gt;-1),VLOOKUP(E103,'Composite Rents &amp; Incomes 2024'!$I$38:$K$41,3,FALSE),IF(AND(_xlfn.DAYS(J103,G103)&gt;364,Q103&lt;2,AX103&gt;-1),VLOOKUP(E103,'Composite Rents &amp; Incomes 2024'!$I$28:$K$32,3,FALSE),"")))))))))))))</f>
        <v/>
      </c>
      <c r="U103" s="79"/>
      <c r="V103" s="69" t="str">
        <f t="shared" si="19"/>
        <v/>
      </c>
      <c r="W103" s="79"/>
      <c r="X103" s="69" t="str">
        <f t="shared" si="20"/>
        <v/>
      </c>
      <c r="Y103" s="79"/>
      <c r="Z103" s="79"/>
      <c r="AA103" s="79"/>
      <c r="AB103" s="79"/>
      <c r="AC103" s="69" t="str">
        <f t="shared" si="21"/>
        <v/>
      </c>
      <c r="AD103" s="79"/>
      <c r="AE103" s="79"/>
      <c r="AF103" s="79"/>
      <c r="AG103" s="79"/>
      <c r="AH103" s="79"/>
      <c r="AI103" s="80"/>
      <c r="AJ103" s="120" t="str">
        <f>IF(Q103="","",ROUND(IF(AND(Q103&gt;1,AW103&lt;1),VLOOKUP(Q103,'Composite Rents &amp; Incomes 2022'!$B$38:$C$40,2,FALSE),IF(AND(Q103&lt;2,AW103&lt;1),VLOOKUP(Q103,'Composite Rents &amp; Incomes 2022'!$B$28:$C$30,2,FALSE),IF(AND(Q103&gt;1,AW103&gt;0,AX103&lt;=-1),VLOOKUP(Q103,'Composite Rents &amp; Incomes 2023'!$B$38:$C$40,2,FALSE),IF(AND(Q103&lt;2,AW103&gt;0,AX103&lt;=-1),VLOOKUP(Q103,'Composite Rents &amp; Incomes 2023'!$B$28:$C$30,2,FALSE),IF(AND(Q103&gt;1,AX103&gt;-1),VLOOKUP(Q103,'Composite Rents &amp; Incomes 2024'!$B$38:$C$40,2,FALSE),IF(AND(Q103&lt;2,AX103&gt;-1),VLOOKUP(Q103,'Composite Rents &amp; Incomes 2024'!$B$28:$C$30,2,FALSE),"")))))),0))</f>
        <v/>
      </c>
      <c r="AK103" s="120" t="str">
        <f t="shared" si="16"/>
        <v/>
      </c>
      <c r="AL103" s="121"/>
      <c r="AM103" s="57" t="str">
        <f t="shared" si="22"/>
        <v/>
      </c>
      <c r="AN103" s="57" t="str">
        <f t="shared" si="23"/>
        <v/>
      </c>
      <c r="AO103" s="70">
        <f t="shared" si="24"/>
        <v>1</v>
      </c>
      <c r="AW103" s="58">
        <f t="shared" si="18"/>
        <v>-45086</v>
      </c>
      <c r="AX103" s="70">
        <f t="shared" si="25"/>
        <v>-45443</v>
      </c>
      <c r="AY103" s="98" t="str">
        <f t="shared" si="26"/>
        <v/>
      </c>
    </row>
    <row r="104" spans="1:51" x14ac:dyDescent="0.35">
      <c r="A104" s="71"/>
      <c r="B104" s="71"/>
      <c r="C104" s="72"/>
      <c r="D104" s="72"/>
      <c r="E104" s="78"/>
      <c r="F104" s="78"/>
      <c r="G104" s="82"/>
      <c r="H104" s="82"/>
      <c r="I104" s="94"/>
      <c r="J104" s="74"/>
      <c r="K104" s="74"/>
      <c r="L104" s="82"/>
      <c r="M104" s="78"/>
      <c r="N104" s="75" t="str">
        <f t="shared" si="14"/>
        <v/>
      </c>
      <c r="O104" s="76" t="str">
        <f t="shared" si="15"/>
        <v/>
      </c>
      <c r="P104" s="77"/>
      <c r="Q104" s="78"/>
      <c r="R104" s="78"/>
      <c r="S104" s="76" t="str">
        <f t="shared" si="17"/>
        <v/>
      </c>
      <c r="T104" s="113" t="str">
        <f>IF(Q104="","",IF(AND(_xlfn.DAYS(J104,G104)&lt;365,Q104&gt;1,AW104&lt;1),VLOOKUP(E104,'Composite Rents &amp; Incomes 2022'!$I$38:$J$41,2,FALSE),IF(AND(_xlfn.DAYS(J104,G104)&lt;365,Q104&lt;2,AW104&lt;1),VLOOKUP(E104,'Composite Rents &amp; Incomes 2022'!$I$28:$J$32,2,FALSE),IF(AND(_xlfn.DAYS(J104,G104)&gt;364,Q104&gt;1,AW104&lt;1),VLOOKUP(E104,'Composite Rents &amp; Incomes 2022'!$I$38:$K$41,3,FALSE),IF(AND(_xlfn.DAYS(J104,G104)&gt;364,Q104&gt;1,AW104&lt;1),VLOOKUP(E104,'Composite Rents &amp; Incomes 2022'!$I$38:$J$41,3,FALSE),IF(AND(_xlfn.DAYS(J104,G104)&lt;365,Q104&gt;1,AW104&gt;0,AX104&lt;=-1),VLOOKUP(E104,'Composite Rents &amp; Incomes 2023'!$I$38:$J$41,2,FALSE),IF(AND(_xlfn.DAYS(J104,G104)&lt;365,Q104&lt;2,AW104&gt;0,AX104&lt;=-1),VLOOKUP(E104,'Composite Rents &amp; Incomes 2023'!$I$28:$J$32,2,FALSE),IF(AND(_xlfn.DAYS(J104,G104)&gt;364,Q104&gt;1,AW104&gt;0,AX104&lt;=-1),VLOOKUP(E104,'Composite Rents &amp; Incomes 2023'!$I$38:$K$41,3,FALSE),IF(AND(_xlfn.DAYS(J104,G104)&gt;364,Q104&lt;2,AW104&lt;1,AX104&lt;=-1),VLOOKUP(E104,'Composite Rents &amp; Incomes 2023'!$I$28:$K$32,3,FALSE),IF(AND(_xlfn.DAYS(J104,G104)&lt;365,Q104&gt;1,AX104&gt;-1),VLOOKUP(E104,'Composite Rents &amp; Incomes 2024'!$I$38:$J$41,2,FALSE),IF(AND(_xlfn.DAYS(J104,G104)&lt;365,Q104&lt;2,AX104&gt;-1),VLOOKUP(E104,'Composite Rents &amp; Incomes 2024'!$I$28:$J$32,2,FALSE),IF(AND(_xlfn.DAYS(J104,G104)&gt;364,Q104&gt;1,AX104&gt;-1),VLOOKUP(E104,'Composite Rents &amp; Incomes 2024'!$I$38:$K$41,3,FALSE),IF(AND(_xlfn.DAYS(J104,G104)&gt;364,Q104&lt;2,AX104&gt;-1),VLOOKUP(E104,'Composite Rents &amp; Incomes 2024'!$I$28:$K$32,3,FALSE),"")))))))))))))</f>
        <v/>
      </c>
      <c r="U104" s="79"/>
      <c r="V104" s="69" t="str">
        <f t="shared" si="19"/>
        <v/>
      </c>
      <c r="W104" s="79"/>
      <c r="X104" s="69" t="str">
        <f t="shared" si="20"/>
        <v/>
      </c>
      <c r="Y104" s="79"/>
      <c r="Z104" s="79"/>
      <c r="AA104" s="79"/>
      <c r="AB104" s="79"/>
      <c r="AC104" s="69" t="str">
        <f t="shared" si="21"/>
        <v/>
      </c>
      <c r="AD104" s="79"/>
      <c r="AE104" s="79"/>
      <c r="AF104" s="79"/>
      <c r="AG104" s="79"/>
      <c r="AH104" s="79"/>
      <c r="AI104" s="80"/>
      <c r="AJ104" s="120" t="str">
        <f>IF(Q104="","",ROUND(IF(AND(Q104&gt;1,AW104&lt;1),VLOOKUP(Q104,'Composite Rents &amp; Incomes 2022'!$B$38:$C$40,2,FALSE),IF(AND(Q104&lt;2,AW104&lt;1),VLOOKUP(Q104,'Composite Rents &amp; Incomes 2022'!$B$28:$C$30,2,FALSE),IF(AND(Q104&gt;1,AW104&gt;0,AX104&lt;=-1),VLOOKUP(Q104,'Composite Rents &amp; Incomes 2023'!$B$38:$C$40,2,FALSE),IF(AND(Q104&lt;2,AW104&gt;0,AX104&lt;=-1),VLOOKUP(Q104,'Composite Rents &amp; Incomes 2023'!$B$28:$C$30,2,FALSE),IF(AND(Q104&gt;1,AX104&gt;-1),VLOOKUP(Q104,'Composite Rents &amp; Incomes 2024'!$B$38:$C$40,2,FALSE),IF(AND(Q104&lt;2,AX104&gt;-1),VLOOKUP(Q104,'Composite Rents &amp; Incomes 2024'!$B$28:$C$30,2,FALSE),"")))))),0))</f>
        <v/>
      </c>
      <c r="AK104" s="120" t="str">
        <f t="shared" si="16"/>
        <v/>
      </c>
      <c r="AL104" s="121"/>
      <c r="AM104" s="57" t="str">
        <f t="shared" si="22"/>
        <v/>
      </c>
      <c r="AN104" s="57" t="str">
        <f t="shared" si="23"/>
        <v/>
      </c>
      <c r="AO104" s="70">
        <f t="shared" si="24"/>
        <v>1</v>
      </c>
      <c r="AW104" s="58">
        <f t="shared" si="18"/>
        <v>-45086</v>
      </c>
      <c r="AX104" s="70">
        <f t="shared" si="25"/>
        <v>-45443</v>
      </c>
      <c r="AY104" s="98" t="str">
        <f t="shared" si="26"/>
        <v/>
      </c>
    </row>
    <row r="105" spans="1:51" x14ac:dyDescent="0.35">
      <c r="A105" s="71"/>
      <c r="B105" s="71"/>
      <c r="C105" s="72"/>
      <c r="D105" s="72"/>
      <c r="E105" s="78"/>
      <c r="F105" s="78"/>
      <c r="G105" s="82"/>
      <c r="H105" s="82"/>
      <c r="I105" s="94"/>
      <c r="J105" s="74"/>
      <c r="K105" s="74"/>
      <c r="L105" s="82"/>
      <c r="M105" s="78"/>
      <c r="N105" s="75" t="str">
        <f t="shared" si="14"/>
        <v/>
      </c>
      <c r="O105" s="76" t="str">
        <f t="shared" si="15"/>
        <v/>
      </c>
      <c r="P105" s="77"/>
      <c r="Q105" s="78"/>
      <c r="R105" s="78"/>
      <c r="S105" s="76" t="str">
        <f t="shared" si="17"/>
        <v/>
      </c>
      <c r="T105" s="113" t="str">
        <f>IF(Q105="","",IF(AND(_xlfn.DAYS(J105,G105)&lt;365,Q105&gt;1,AW105&lt;1),VLOOKUP(E105,'Composite Rents &amp; Incomes 2022'!$I$38:$J$41,2,FALSE),IF(AND(_xlfn.DAYS(J105,G105)&lt;365,Q105&lt;2,AW105&lt;1),VLOOKUP(E105,'Composite Rents &amp; Incomes 2022'!$I$28:$J$32,2,FALSE),IF(AND(_xlfn.DAYS(J105,G105)&gt;364,Q105&gt;1,AW105&lt;1),VLOOKUP(E105,'Composite Rents &amp; Incomes 2022'!$I$38:$K$41,3,FALSE),IF(AND(_xlfn.DAYS(J105,G105)&gt;364,Q105&gt;1,AW105&lt;1),VLOOKUP(E105,'Composite Rents &amp; Incomes 2022'!$I$38:$J$41,3,FALSE),IF(AND(_xlfn.DAYS(J105,G105)&lt;365,Q105&gt;1,AW105&gt;0,AX105&lt;=-1),VLOOKUP(E105,'Composite Rents &amp; Incomes 2023'!$I$38:$J$41,2,FALSE),IF(AND(_xlfn.DAYS(J105,G105)&lt;365,Q105&lt;2,AW105&gt;0,AX105&lt;=-1),VLOOKUP(E105,'Composite Rents &amp; Incomes 2023'!$I$28:$J$32,2,FALSE),IF(AND(_xlfn.DAYS(J105,G105)&gt;364,Q105&gt;1,AW105&gt;0,AX105&lt;=-1),VLOOKUP(E105,'Composite Rents &amp; Incomes 2023'!$I$38:$K$41,3,FALSE),IF(AND(_xlfn.DAYS(J105,G105)&gt;364,Q105&lt;2,AW105&lt;1,AX105&lt;=-1),VLOOKUP(E105,'Composite Rents &amp; Incomes 2023'!$I$28:$K$32,3,FALSE),IF(AND(_xlfn.DAYS(J105,G105)&lt;365,Q105&gt;1,AX105&gt;-1),VLOOKUP(E105,'Composite Rents &amp; Incomes 2024'!$I$38:$J$41,2,FALSE),IF(AND(_xlfn.DAYS(J105,G105)&lt;365,Q105&lt;2,AX105&gt;-1),VLOOKUP(E105,'Composite Rents &amp; Incomes 2024'!$I$28:$J$32,2,FALSE),IF(AND(_xlfn.DAYS(J105,G105)&gt;364,Q105&gt;1,AX105&gt;-1),VLOOKUP(E105,'Composite Rents &amp; Incomes 2024'!$I$38:$K$41,3,FALSE),IF(AND(_xlfn.DAYS(J105,G105)&gt;364,Q105&lt;2,AX105&gt;-1),VLOOKUP(E105,'Composite Rents &amp; Incomes 2024'!$I$28:$K$32,3,FALSE),"")))))))))))))</f>
        <v/>
      </c>
      <c r="U105" s="79"/>
      <c r="V105" s="69" t="str">
        <f t="shared" si="19"/>
        <v/>
      </c>
      <c r="W105" s="79"/>
      <c r="X105" s="69" t="str">
        <f t="shared" si="20"/>
        <v/>
      </c>
      <c r="Y105" s="79"/>
      <c r="Z105" s="79"/>
      <c r="AA105" s="79"/>
      <c r="AB105" s="79"/>
      <c r="AC105" s="69" t="str">
        <f t="shared" si="21"/>
        <v/>
      </c>
      <c r="AD105" s="79"/>
      <c r="AE105" s="79"/>
      <c r="AF105" s="79"/>
      <c r="AG105" s="79"/>
      <c r="AH105" s="79"/>
      <c r="AI105" s="80"/>
      <c r="AJ105" s="120" t="str">
        <f>IF(Q105="","",ROUND(IF(AND(Q105&gt;1,AW105&lt;1),VLOOKUP(Q105,'Composite Rents &amp; Incomes 2022'!$B$38:$C$40,2,FALSE),IF(AND(Q105&lt;2,AW105&lt;1),VLOOKUP(Q105,'Composite Rents &amp; Incomes 2022'!$B$28:$C$30,2,FALSE),IF(AND(Q105&gt;1,AW105&gt;0,AX105&lt;=-1),VLOOKUP(Q105,'Composite Rents &amp; Incomes 2023'!$B$38:$C$40,2,FALSE),IF(AND(Q105&lt;2,AW105&gt;0,AX105&lt;=-1),VLOOKUP(Q105,'Composite Rents &amp; Incomes 2023'!$B$28:$C$30,2,FALSE),IF(AND(Q105&gt;1,AX105&gt;-1),VLOOKUP(Q105,'Composite Rents &amp; Incomes 2024'!$B$38:$C$40,2,FALSE),IF(AND(Q105&lt;2,AX105&gt;-1),VLOOKUP(Q105,'Composite Rents &amp; Incomes 2024'!$B$28:$C$30,2,FALSE),"")))))),0))</f>
        <v/>
      </c>
      <c r="AK105" s="120" t="str">
        <f t="shared" si="16"/>
        <v/>
      </c>
      <c r="AL105" s="121"/>
      <c r="AM105" s="57" t="str">
        <f t="shared" si="22"/>
        <v/>
      </c>
      <c r="AN105" s="57" t="str">
        <f t="shared" si="23"/>
        <v/>
      </c>
      <c r="AO105" s="70">
        <f t="shared" si="24"/>
        <v>1</v>
      </c>
      <c r="AW105" s="58">
        <f t="shared" si="18"/>
        <v>-45086</v>
      </c>
      <c r="AX105" s="70">
        <f t="shared" si="25"/>
        <v>-45443</v>
      </c>
      <c r="AY105" s="98" t="str">
        <f t="shared" si="26"/>
        <v/>
      </c>
    </row>
    <row r="106" spans="1:51" x14ac:dyDescent="0.35">
      <c r="A106" s="71"/>
      <c r="B106" s="71"/>
      <c r="C106" s="72"/>
      <c r="D106" s="72"/>
      <c r="E106" s="78"/>
      <c r="F106" s="78"/>
      <c r="G106" s="82"/>
      <c r="H106" s="82"/>
      <c r="I106" s="94"/>
      <c r="J106" s="74"/>
      <c r="K106" s="74"/>
      <c r="L106" s="82"/>
      <c r="M106" s="78"/>
      <c r="N106" s="75" t="str">
        <f t="shared" si="14"/>
        <v/>
      </c>
      <c r="O106" s="76" t="str">
        <f t="shared" si="15"/>
        <v/>
      </c>
      <c r="P106" s="77"/>
      <c r="Q106" s="78"/>
      <c r="R106" s="78"/>
      <c r="S106" s="76" t="str">
        <f t="shared" si="17"/>
        <v/>
      </c>
      <c r="T106" s="113" t="str">
        <f>IF(Q106="","",IF(AND(_xlfn.DAYS(J106,G106)&lt;365,Q106&gt;1,AW106&lt;1),VLOOKUP(E106,'Composite Rents &amp; Incomes 2022'!$I$38:$J$41,2,FALSE),IF(AND(_xlfn.DAYS(J106,G106)&lt;365,Q106&lt;2,AW106&lt;1),VLOOKUP(E106,'Composite Rents &amp; Incomes 2022'!$I$28:$J$32,2,FALSE),IF(AND(_xlfn.DAYS(J106,G106)&gt;364,Q106&gt;1,AW106&lt;1),VLOOKUP(E106,'Composite Rents &amp; Incomes 2022'!$I$38:$K$41,3,FALSE),IF(AND(_xlfn.DAYS(J106,G106)&gt;364,Q106&gt;1,AW106&lt;1),VLOOKUP(E106,'Composite Rents &amp; Incomes 2022'!$I$38:$J$41,3,FALSE),IF(AND(_xlfn.DAYS(J106,G106)&lt;365,Q106&gt;1,AW106&gt;0,AX106&lt;=-1),VLOOKUP(E106,'Composite Rents &amp; Incomes 2023'!$I$38:$J$41,2,FALSE),IF(AND(_xlfn.DAYS(J106,G106)&lt;365,Q106&lt;2,AW106&gt;0,AX106&lt;=-1),VLOOKUP(E106,'Composite Rents &amp; Incomes 2023'!$I$28:$J$32,2,FALSE),IF(AND(_xlfn.DAYS(J106,G106)&gt;364,Q106&gt;1,AW106&gt;0,AX106&lt;=-1),VLOOKUP(E106,'Composite Rents &amp; Incomes 2023'!$I$38:$K$41,3,FALSE),IF(AND(_xlfn.DAYS(J106,G106)&gt;364,Q106&lt;2,AW106&lt;1,AX106&lt;=-1),VLOOKUP(E106,'Composite Rents &amp; Incomes 2023'!$I$28:$K$32,3,FALSE),IF(AND(_xlfn.DAYS(J106,G106)&lt;365,Q106&gt;1,AX106&gt;-1),VLOOKUP(E106,'Composite Rents &amp; Incomes 2024'!$I$38:$J$41,2,FALSE),IF(AND(_xlfn.DAYS(J106,G106)&lt;365,Q106&lt;2,AX106&gt;-1),VLOOKUP(E106,'Composite Rents &amp; Incomes 2024'!$I$28:$J$32,2,FALSE),IF(AND(_xlfn.DAYS(J106,G106)&gt;364,Q106&gt;1,AX106&gt;-1),VLOOKUP(E106,'Composite Rents &amp; Incomes 2024'!$I$38:$K$41,3,FALSE),IF(AND(_xlfn.DAYS(J106,G106)&gt;364,Q106&lt;2,AX106&gt;-1),VLOOKUP(E106,'Composite Rents &amp; Incomes 2024'!$I$28:$K$32,3,FALSE),"")))))))))))))</f>
        <v/>
      </c>
      <c r="U106" s="79"/>
      <c r="V106" s="69" t="str">
        <f t="shared" si="19"/>
        <v/>
      </c>
      <c r="W106" s="79"/>
      <c r="X106" s="69" t="str">
        <f t="shared" si="20"/>
        <v/>
      </c>
      <c r="Y106" s="79"/>
      <c r="Z106" s="79"/>
      <c r="AA106" s="79"/>
      <c r="AB106" s="79"/>
      <c r="AC106" s="69" t="str">
        <f t="shared" si="21"/>
        <v/>
      </c>
      <c r="AD106" s="79"/>
      <c r="AE106" s="79"/>
      <c r="AF106" s="79"/>
      <c r="AG106" s="79"/>
      <c r="AH106" s="79"/>
      <c r="AI106" s="80"/>
      <c r="AJ106" s="120" t="str">
        <f>IF(Q106="","",ROUND(IF(AND(Q106&gt;1,AW106&lt;1),VLOOKUP(Q106,'Composite Rents &amp; Incomes 2022'!$B$38:$C$40,2,FALSE),IF(AND(Q106&lt;2,AW106&lt;1),VLOOKUP(Q106,'Composite Rents &amp; Incomes 2022'!$B$28:$C$30,2,FALSE),IF(AND(Q106&gt;1,AW106&gt;0,AX106&lt;=-1),VLOOKUP(Q106,'Composite Rents &amp; Incomes 2023'!$B$38:$C$40,2,FALSE),IF(AND(Q106&lt;2,AW106&gt;0,AX106&lt;=-1),VLOOKUP(Q106,'Composite Rents &amp; Incomes 2023'!$B$28:$C$30,2,FALSE),IF(AND(Q106&gt;1,AX106&gt;-1),VLOOKUP(Q106,'Composite Rents &amp; Incomes 2024'!$B$38:$C$40,2,FALSE),IF(AND(Q106&lt;2,AX106&gt;-1),VLOOKUP(Q106,'Composite Rents &amp; Incomes 2024'!$B$28:$C$30,2,FALSE),"")))))),0))</f>
        <v/>
      </c>
      <c r="AK106" s="120" t="str">
        <f t="shared" si="16"/>
        <v/>
      </c>
      <c r="AL106" s="121"/>
      <c r="AM106" s="57" t="str">
        <f t="shared" si="22"/>
        <v/>
      </c>
      <c r="AN106" s="57" t="str">
        <f t="shared" si="23"/>
        <v/>
      </c>
      <c r="AO106" s="70">
        <f t="shared" si="24"/>
        <v>1</v>
      </c>
      <c r="AW106" s="58">
        <f t="shared" si="18"/>
        <v>-45086</v>
      </c>
      <c r="AX106" s="70">
        <f t="shared" si="25"/>
        <v>-45443</v>
      </c>
      <c r="AY106" s="98" t="str">
        <f t="shared" si="26"/>
        <v/>
      </c>
    </row>
    <row r="107" spans="1:51" x14ac:dyDescent="0.35">
      <c r="A107" s="71"/>
      <c r="B107" s="71"/>
      <c r="C107" s="72"/>
      <c r="D107" s="72"/>
      <c r="E107" s="78"/>
      <c r="F107" s="78"/>
      <c r="G107" s="82"/>
      <c r="H107" s="82"/>
      <c r="I107" s="94"/>
      <c r="J107" s="74"/>
      <c r="K107" s="74"/>
      <c r="L107" s="82"/>
      <c r="M107" s="78"/>
      <c r="N107" s="75" t="str">
        <f t="shared" si="14"/>
        <v/>
      </c>
      <c r="O107" s="76" t="str">
        <f t="shared" si="15"/>
        <v/>
      </c>
      <c r="P107" s="77"/>
      <c r="Q107" s="78"/>
      <c r="R107" s="78"/>
      <c r="S107" s="76" t="str">
        <f t="shared" si="17"/>
        <v/>
      </c>
      <c r="T107" s="113" t="str">
        <f>IF(Q107="","",IF(AND(_xlfn.DAYS(J107,G107)&lt;365,Q107&gt;1,AW107&lt;1),VLOOKUP(E107,'Composite Rents &amp; Incomes 2022'!$I$38:$J$41,2,FALSE),IF(AND(_xlfn.DAYS(J107,G107)&lt;365,Q107&lt;2,AW107&lt;1),VLOOKUP(E107,'Composite Rents &amp; Incomes 2022'!$I$28:$J$32,2,FALSE),IF(AND(_xlfn.DAYS(J107,G107)&gt;364,Q107&gt;1,AW107&lt;1),VLOOKUP(E107,'Composite Rents &amp; Incomes 2022'!$I$38:$K$41,3,FALSE),IF(AND(_xlfn.DAYS(J107,G107)&gt;364,Q107&gt;1,AW107&lt;1),VLOOKUP(E107,'Composite Rents &amp; Incomes 2022'!$I$38:$J$41,3,FALSE),IF(AND(_xlfn.DAYS(J107,G107)&lt;365,Q107&gt;1,AW107&gt;0,AX107&lt;=-1),VLOOKUP(E107,'Composite Rents &amp; Incomes 2023'!$I$38:$J$41,2,FALSE),IF(AND(_xlfn.DAYS(J107,G107)&lt;365,Q107&lt;2,AW107&gt;0,AX107&lt;=-1),VLOOKUP(E107,'Composite Rents &amp; Incomes 2023'!$I$28:$J$32,2,FALSE),IF(AND(_xlfn.DAYS(J107,G107)&gt;364,Q107&gt;1,AW107&gt;0,AX107&lt;=-1),VLOOKUP(E107,'Composite Rents &amp; Incomes 2023'!$I$38:$K$41,3,FALSE),IF(AND(_xlfn.DAYS(J107,G107)&gt;364,Q107&lt;2,AW107&lt;1,AX107&lt;=-1),VLOOKUP(E107,'Composite Rents &amp; Incomes 2023'!$I$28:$K$32,3,FALSE),IF(AND(_xlfn.DAYS(J107,G107)&lt;365,Q107&gt;1,AX107&gt;-1),VLOOKUP(E107,'Composite Rents &amp; Incomes 2024'!$I$38:$J$41,2,FALSE),IF(AND(_xlfn.DAYS(J107,G107)&lt;365,Q107&lt;2,AX107&gt;-1),VLOOKUP(E107,'Composite Rents &amp; Incomes 2024'!$I$28:$J$32,2,FALSE),IF(AND(_xlfn.DAYS(J107,G107)&gt;364,Q107&gt;1,AX107&gt;-1),VLOOKUP(E107,'Composite Rents &amp; Incomes 2024'!$I$38:$K$41,3,FALSE),IF(AND(_xlfn.DAYS(J107,G107)&gt;364,Q107&lt;2,AX107&gt;-1),VLOOKUP(E107,'Composite Rents &amp; Incomes 2024'!$I$28:$K$32,3,FALSE),"")))))))))))))</f>
        <v/>
      </c>
      <c r="U107" s="79"/>
      <c r="V107" s="69" t="str">
        <f t="shared" si="19"/>
        <v/>
      </c>
      <c r="W107" s="79"/>
      <c r="X107" s="69" t="str">
        <f t="shared" si="20"/>
        <v/>
      </c>
      <c r="Y107" s="79"/>
      <c r="Z107" s="79"/>
      <c r="AA107" s="79"/>
      <c r="AB107" s="79"/>
      <c r="AC107" s="69" t="str">
        <f t="shared" si="21"/>
        <v/>
      </c>
      <c r="AD107" s="79"/>
      <c r="AE107" s="79"/>
      <c r="AF107" s="79"/>
      <c r="AG107" s="79"/>
      <c r="AH107" s="79"/>
      <c r="AI107" s="80"/>
      <c r="AJ107" s="120" t="str">
        <f>IF(Q107="","",ROUND(IF(AND(Q107&gt;1,AW107&lt;1),VLOOKUP(Q107,'Composite Rents &amp; Incomes 2022'!$B$38:$C$40,2,FALSE),IF(AND(Q107&lt;2,AW107&lt;1),VLOOKUP(Q107,'Composite Rents &amp; Incomes 2022'!$B$28:$C$30,2,FALSE),IF(AND(Q107&gt;1,AW107&gt;0,AX107&lt;=-1),VLOOKUP(Q107,'Composite Rents &amp; Incomes 2023'!$B$38:$C$40,2,FALSE),IF(AND(Q107&lt;2,AW107&gt;0,AX107&lt;=-1),VLOOKUP(Q107,'Composite Rents &amp; Incomes 2023'!$B$28:$C$30,2,FALSE),IF(AND(Q107&gt;1,AX107&gt;-1),VLOOKUP(Q107,'Composite Rents &amp; Incomes 2024'!$B$38:$C$40,2,FALSE),IF(AND(Q107&lt;2,AX107&gt;-1),VLOOKUP(Q107,'Composite Rents &amp; Incomes 2024'!$B$28:$C$30,2,FALSE),"")))))),0))</f>
        <v/>
      </c>
      <c r="AK107" s="120" t="str">
        <f t="shared" si="16"/>
        <v/>
      </c>
      <c r="AL107" s="121"/>
      <c r="AM107" s="57" t="str">
        <f t="shared" si="22"/>
        <v/>
      </c>
      <c r="AN107" s="57" t="str">
        <f t="shared" si="23"/>
        <v/>
      </c>
      <c r="AO107" s="70">
        <f t="shared" si="24"/>
        <v>1</v>
      </c>
      <c r="AW107" s="58">
        <f t="shared" si="18"/>
        <v>-45086</v>
      </c>
      <c r="AX107" s="70">
        <f t="shared" si="25"/>
        <v>-45443</v>
      </c>
      <c r="AY107" s="98" t="str">
        <f t="shared" si="26"/>
        <v/>
      </c>
    </row>
    <row r="108" spans="1:51" x14ac:dyDescent="0.35">
      <c r="A108" s="71"/>
      <c r="B108" s="71"/>
      <c r="C108" s="72"/>
      <c r="D108" s="72"/>
      <c r="E108" s="78"/>
      <c r="F108" s="78"/>
      <c r="G108" s="82"/>
      <c r="H108" s="82"/>
      <c r="I108" s="94"/>
      <c r="J108" s="74"/>
      <c r="K108" s="74"/>
      <c r="L108" s="82"/>
      <c r="M108" s="78"/>
      <c r="N108" s="75" t="str">
        <f t="shared" si="14"/>
        <v/>
      </c>
      <c r="O108" s="76" t="str">
        <f t="shared" si="15"/>
        <v/>
      </c>
      <c r="P108" s="77"/>
      <c r="Q108" s="78"/>
      <c r="R108" s="78"/>
      <c r="S108" s="76" t="str">
        <f t="shared" si="17"/>
        <v/>
      </c>
      <c r="T108" s="113" t="str">
        <f>IF(Q108="","",IF(AND(_xlfn.DAYS(J108,G108)&lt;365,Q108&gt;1,AW108&lt;1),VLOOKUP(E108,'Composite Rents &amp; Incomes 2022'!$I$38:$J$41,2,FALSE),IF(AND(_xlfn.DAYS(J108,G108)&lt;365,Q108&lt;2,AW108&lt;1),VLOOKUP(E108,'Composite Rents &amp; Incomes 2022'!$I$28:$J$32,2,FALSE),IF(AND(_xlfn.DAYS(J108,G108)&gt;364,Q108&gt;1,AW108&lt;1),VLOOKUP(E108,'Composite Rents &amp; Incomes 2022'!$I$38:$K$41,3,FALSE),IF(AND(_xlfn.DAYS(J108,G108)&gt;364,Q108&gt;1,AW108&lt;1),VLOOKUP(E108,'Composite Rents &amp; Incomes 2022'!$I$38:$J$41,3,FALSE),IF(AND(_xlfn.DAYS(J108,G108)&lt;365,Q108&gt;1,AW108&gt;0,AX108&lt;=-1),VLOOKUP(E108,'Composite Rents &amp; Incomes 2023'!$I$38:$J$41,2,FALSE),IF(AND(_xlfn.DAYS(J108,G108)&lt;365,Q108&lt;2,AW108&gt;0,AX108&lt;=-1),VLOOKUP(E108,'Composite Rents &amp; Incomes 2023'!$I$28:$J$32,2,FALSE),IF(AND(_xlfn.DAYS(J108,G108)&gt;364,Q108&gt;1,AW108&gt;0,AX108&lt;=-1),VLOOKUP(E108,'Composite Rents &amp; Incomes 2023'!$I$38:$K$41,3,FALSE),IF(AND(_xlfn.DAYS(J108,G108)&gt;364,Q108&lt;2,AW108&lt;1,AX108&lt;=-1),VLOOKUP(E108,'Composite Rents &amp; Incomes 2023'!$I$28:$K$32,3,FALSE),IF(AND(_xlfn.DAYS(J108,G108)&lt;365,Q108&gt;1,AX108&gt;-1),VLOOKUP(E108,'Composite Rents &amp; Incomes 2024'!$I$38:$J$41,2,FALSE),IF(AND(_xlfn.DAYS(J108,G108)&lt;365,Q108&lt;2,AX108&gt;-1),VLOOKUP(E108,'Composite Rents &amp; Incomes 2024'!$I$28:$J$32,2,FALSE),IF(AND(_xlfn.DAYS(J108,G108)&gt;364,Q108&gt;1,AX108&gt;-1),VLOOKUP(E108,'Composite Rents &amp; Incomes 2024'!$I$38:$K$41,3,FALSE),IF(AND(_xlfn.DAYS(J108,G108)&gt;364,Q108&lt;2,AX108&gt;-1),VLOOKUP(E108,'Composite Rents &amp; Incomes 2024'!$I$28:$K$32,3,FALSE),"")))))))))))))</f>
        <v/>
      </c>
      <c r="U108" s="79"/>
      <c r="V108" s="69" t="str">
        <f t="shared" si="19"/>
        <v/>
      </c>
      <c r="W108" s="79"/>
      <c r="X108" s="69" t="str">
        <f t="shared" si="20"/>
        <v/>
      </c>
      <c r="Y108" s="79"/>
      <c r="Z108" s="79"/>
      <c r="AA108" s="79"/>
      <c r="AB108" s="79"/>
      <c r="AC108" s="69" t="str">
        <f t="shared" si="21"/>
        <v/>
      </c>
      <c r="AD108" s="79"/>
      <c r="AE108" s="79"/>
      <c r="AF108" s="79"/>
      <c r="AG108" s="79"/>
      <c r="AH108" s="79"/>
      <c r="AI108" s="80"/>
      <c r="AJ108" s="120" t="str">
        <f>IF(Q108="","",ROUND(IF(AND(Q108&gt;1,AW108&lt;1),VLOOKUP(Q108,'Composite Rents &amp; Incomes 2022'!$B$38:$C$40,2,FALSE),IF(AND(Q108&lt;2,AW108&lt;1),VLOOKUP(Q108,'Composite Rents &amp; Incomes 2022'!$B$28:$C$30,2,FALSE),IF(AND(Q108&gt;1,AW108&gt;0,AX108&lt;=-1),VLOOKUP(Q108,'Composite Rents &amp; Incomes 2023'!$B$38:$C$40,2,FALSE),IF(AND(Q108&lt;2,AW108&gt;0,AX108&lt;=-1),VLOOKUP(Q108,'Composite Rents &amp; Incomes 2023'!$B$28:$C$30,2,FALSE),IF(AND(Q108&gt;1,AX108&gt;-1),VLOOKUP(Q108,'Composite Rents &amp; Incomes 2024'!$B$38:$C$40,2,FALSE),IF(AND(Q108&lt;2,AX108&gt;-1),VLOOKUP(Q108,'Composite Rents &amp; Incomes 2024'!$B$28:$C$30,2,FALSE),"")))))),0))</f>
        <v/>
      </c>
      <c r="AK108" s="120" t="str">
        <f t="shared" si="16"/>
        <v/>
      </c>
      <c r="AL108" s="121"/>
      <c r="AM108" s="57" t="str">
        <f t="shared" si="22"/>
        <v/>
      </c>
      <c r="AN108" s="57" t="str">
        <f t="shared" si="23"/>
        <v/>
      </c>
      <c r="AO108" s="70">
        <f t="shared" si="24"/>
        <v>1</v>
      </c>
      <c r="AW108" s="58">
        <f t="shared" si="18"/>
        <v>-45086</v>
      </c>
      <c r="AX108" s="70">
        <f t="shared" si="25"/>
        <v>-45443</v>
      </c>
      <c r="AY108" s="98" t="str">
        <f t="shared" si="26"/>
        <v/>
      </c>
    </row>
    <row r="109" spans="1:51" x14ac:dyDescent="0.35">
      <c r="A109" s="71"/>
      <c r="B109" s="71"/>
      <c r="C109" s="72"/>
      <c r="D109" s="72"/>
      <c r="E109" s="78"/>
      <c r="F109" s="78"/>
      <c r="G109" s="82"/>
      <c r="H109" s="82"/>
      <c r="I109" s="94"/>
      <c r="J109" s="74"/>
      <c r="K109" s="74"/>
      <c r="L109" s="82"/>
      <c r="M109" s="78"/>
      <c r="N109" s="75" t="str">
        <f t="shared" si="14"/>
        <v/>
      </c>
      <c r="O109" s="76" t="str">
        <f t="shared" si="15"/>
        <v/>
      </c>
      <c r="P109" s="77"/>
      <c r="Q109" s="78"/>
      <c r="R109" s="78"/>
      <c r="S109" s="76" t="str">
        <f t="shared" si="17"/>
        <v/>
      </c>
      <c r="T109" s="113" t="str">
        <f>IF(Q109="","",IF(AND(_xlfn.DAYS(J109,G109)&lt;365,Q109&gt;1,AW109&lt;1),VLOOKUP(E109,'Composite Rents &amp; Incomes 2022'!$I$38:$J$41,2,FALSE),IF(AND(_xlfn.DAYS(J109,G109)&lt;365,Q109&lt;2,AW109&lt;1),VLOOKUP(E109,'Composite Rents &amp; Incomes 2022'!$I$28:$J$32,2,FALSE),IF(AND(_xlfn.DAYS(J109,G109)&gt;364,Q109&gt;1,AW109&lt;1),VLOOKUP(E109,'Composite Rents &amp; Incomes 2022'!$I$38:$K$41,3,FALSE),IF(AND(_xlfn.DAYS(J109,G109)&gt;364,Q109&gt;1,AW109&lt;1),VLOOKUP(E109,'Composite Rents &amp; Incomes 2022'!$I$38:$J$41,3,FALSE),IF(AND(_xlfn.DAYS(J109,G109)&lt;365,Q109&gt;1,AW109&gt;0,AX109&lt;=-1),VLOOKUP(E109,'Composite Rents &amp; Incomes 2023'!$I$38:$J$41,2,FALSE),IF(AND(_xlfn.DAYS(J109,G109)&lt;365,Q109&lt;2,AW109&gt;0,AX109&lt;=-1),VLOOKUP(E109,'Composite Rents &amp; Incomes 2023'!$I$28:$J$32,2,FALSE),IF(AND(_xlfn.DAYS(J109,G109)&gt;364,Q109&gt;1,AW109&gt;0,AX109&lt;=-1),VLOOKUP(E109,'Composite Rents &amp; Incomes 2023'!$I$38:$K$41,3,FALSE),IF(AND(_xlfn.DAYS(J109,G109)&gt;364,Q109&lt;2,AW109&lt;1,AX109&lt;=-1),VLOOKUP(E109,'Composite Rents &amp; Incomes 2023'!$I$28:$K$32,3,FALSE),IF(AND(_xlfn.DAYS(J109,G109)&lt;365,Q109&gt;1,AX109&gt;-1),VLOOKUP(E109,'Composite Rents &amp; Incomes 2024'!$I$38:$J$41,2,FALSE),IF(AND(_xlfn.DAYS(J109,G109)&lt;365,Q109&lt;2,AX109&gt;-1),VLOOKUP(E109,'Composite Rents &amp; Incomes 2024'!$I$28:$J$32,2,FALSE),IF(AND(_xlfn.DAYS(J109,G109)&gt;364,Q109&gt;1,AX109&gt;-1),VLOOKUP(E109,'Composite Rents &amp; Incomes 2024'!$I$38:$K$41,3,FALSE),IF(AND(_xlfn.DAYS(J109,G109)&gt;364,Q109&lt;2,AX109&gt;-1),VLOOKUP(E109,'Composite Rents &amp; Incomes 2024'!$I$28:$K$32,3,FALSE),"")))))))))))))</f>
        <v/>
      </c>
      <c r="U109" s="79"/>
      <c r="V109" s="69" t="str">
        <f t="shared" si="19"/>
        <v/>
      </c>
      <c r="W109" s="79"/>
      <c r="X109" s="69" t="str">
        <f t="shared" si="20"/>
        <v/>
      </c>
      <c r="Y109" s="79"/>
      <c r="Z109" s="79"/>
      <c r="AA109" s="79"/>
      <c r="AB109" s="79"/>
      <c r="AC109" s="69" t="str">
        <f t="shared" si="21"/>
        <v/>
      </c>
      <c r="AD109" s="79"/>
      <c r="AE109" s="79"/>
      <c r="AF109" s="79"/>
      <c r="AG109" s="79"/>
      <c r="AH109" s="79"/>
      <c r="AI109" s="80"/>
      <c r="AJ109" s="120" t="str">
        <f>IF(Q109="","",ROUND(IF(AND(Q109&gt;1,AW109&lt;1),VLOOKUP(Q109,'Composite Rents &amp; Incomes 2022'!$B$38:$C$40,2,FALSE),IF(AND(Q109&lt;2,AW109&lt;1),VLOOKUP(Q109,'Composite Rents &amp; Incomes 2022'!$B$28:$C$30,2,FALSE),IF(AND(Q109&gt;1,AW109&gt;0,AX109&lt;=-1),VLOOKUP(Q109,'Composite Rents &amp; Incomes 2023'!$B$38:$C$40,2,FALSE),IF(AND(Q109&lt;2,AW109&gt;0,AX109&lt;=-1),VLOOKUP(Q109,'Composite Rents &amp; Incomes 2023'!$B$28:$C$30,2,FALSE),IF(AND(Q109&gt;1,AX109&gt;-1),VLOOKUP(Q109,'Composite Rents &amp; Incomes 2024'!$B$38:$C$40,2,FALSE),IF(AND(Q109&lt;2,AX109&gt;-1),VLOOKUP(Q109,'Composite Rents &amp; Incomes 2024'!$B$28:$C$30,2,FALSE),"")))))),0))</f>
        <v/>
      </c>
      <c r="AK109" s="120" t="str">
        <f t="shared" si="16"/>
        <v/>
      </c>
      <c r="AL109" s="121"/>
      <c r="AM109" s="57" t="str">
        <f t="shared" si="22"/>
        <v/>
      </c>
      <c r="AN109" s="57" t="str">
        <f t="shared" si="23"/>
        <v/>
      </c>
      <c r="AO109" s="70">
        <f t="shared" si="24"/>
        <v>1</v>
      </c>
      <c r="AW109" s="58">
        <f t="shared" si="18"/>
        <v>-45086</v>
      </c>
      <c r="AX109" s="70">
        <f t="shared" si="25"/>
        <v>-45443</v>
      </c>
      <c r="AY109" s="98" t="str">
        <f t="shared" si="26"/>
        <v/>
      </c>
    </row>
    <row r="110" spans="1:51" x14ac:dyDescent="0.35">
      <c r="A110" s="71"/>
      <c r="B110" s="71"/>
      <c r="C110" s="72"/>
      <c r="D110" s="72"/>
      <c r="E110" s="78"/>
      <c r="F110" s="78"/>
      <c r="G110" s="82"/>
      <c r="H110" s="82"/>
      <c r="I110" s="94"/>
      <c r="J110" s="74"/>
      <c r="K110" s="74"/>
      <c r="L110" s="82"/>
      <c r="M110" s="78"/>
      <c r="N110" s="75" t="str">
        <f t="shared" si="14"/>
        <v/>
      </c>
      <c r="O110" s="76" t="str">
        <f t="shared" si="15"/>
        <v/>
      </c>
      <c r="P110" s="77"/>
      <c r="Q110" s="78"/>
      <c r="R110" s="78"/>
      <c r="S110" s="76" t="str">
        <f t="shared" si="17"/>
        <v/>
      </c>
      <c r="T110" s="113" t="str">
        <f>IF(Q110="","",IF(AND(_xlfn.DAYS(J110,G110)&lt;365,Q110&gt;1,AW110&lt;1),VLOOKUP(E110,'Composite Rents &amp; Incomes 2022'!$I$38:$J$41,2,FALSE),IF(AND(_xlfn.DAYS(J110,G110)&lt;365,Q110&lt;2,AW110&lt;1),VLOOKUP(E110,'Composite Rents &amp; Incomes 2022'!$I$28:$J$32,2,FALSE),IF(AND(_xlfn.DAYS(J110,G110)&gt;364,Q110&gt;1,AW110&lt;1),VLOOKUP(E110,'Composite Rents &amp; Incomes 2022'!$I$38:$K$41,3,FALSE),IF(AND(_xlfn.DAYS(J110,G110)&gt;364,Q110&gt;1,AW110&lt;1),VLOOKUP(E110,'Composite Rents &amp; Incomes 2022'!$I$38:$J$41,3,FALSE),IF(AND(_xlfn.DAYS(J110,G110)&lt;365,Q110&gt;1,AW110&gt;0,AX110&lt;=-1),VLOOKUP(E110,'Composite Rents &amp; Incomes 2023'!$I$38:$J$41,2,FALSE),IF(AND(_xlfn.DAYS(J110,G110)&lt;365,Q110&lt;2,AW110&gt;0,AX110&lt;=-1),VLOOKUP(E110,'Composite Rents &amp; Incomes 2023'!$I$28:$J$32,2,FALSE),IF(AND(_xlfn.DAYS(J110,G110)&gt;364,Q110&gt;1,AW110&gt;0,AX110&lt;=-1),VLOOKUP(E110,'Composite Rents &amp; Incomes 2023'!$I$38:$K$41,3,FALSE),IF(AND(_xlfn.DAYS(J110,G110)&gt;364,Q110&lt;2,AW110&lt;1,AX110&lt;=-1),VLOOKUP(E110,'Composite Rents &amp; Incomes 2023'!$I$28:$K$32,3,FALSE),IF(AND(_xlfn.DAYS(J110,G110)&lt;365,Q110&gt;1,AX110&gt;-1),VLOOKUP(E110,'Composite Rents &amp; Incomes 2024'!$I$38:$J$41,2,FALSE),IF(AND(_xlfn.DAYS(J110,G110)&lt;365,Q110&lt;2,AX110&gt;-1),VLOOKUP(E110,'Composite Rents &amp; Incomes 2024'!$I$28:$J$32,2,FALSE),IF(AND(_xlfn.DAYS(J110,G110)&gt;364,Q110&gt;1,AX110&gt;-1),VLOOKUP(E110,'Composite Rents &amp; Incomes 2024'!$I$38:$K$41,3,FALSE),IF(AND(_xlfn.DAYS(J110,G110)&gt;364,Q110&lt;2,AX110&gt;-1),VLOOKUP(E110,'Composite Rents &amp; Incomes 2024'!$I$28:$K$32,3,FALSE),"")))))))))))))</f>
        <v/>
      </c>
      <c r="U110" s="79"/>
      <c r="V110" s="69" t="str">
        <f t="shared" si="19"/>
        <v/>
      </c>
      <c r="W110" s="79"/>
      <c r="X110" s="69" t="str">
        <f t="shared" si="20"/>
        <v/>
      </c>
      <c r="Y110" s="79"/>
      <c r="Z110" s="79"/>
      <c r="AA110" s="79"/>
      <c r="AB110" s="79"/>
      <c r="AC110" s="69" t="str">
        <f t="shared" si="21"/>
        <v/>
      </c>
      <c r="AD110" s="79"/>
      <c r="AE110" s="79"/>
      <c r="AF110" s="79"/>
      <c r="AG110" s="79"/>
      <c r="AH110" s="79"/>
      <c r="AI110" s="80"/>
      <c r="AJ110" s="120" t="str">
        <f>IF(Q110="","",ROUND(IF(AND(Q110&gt;1,AW110&lt;1),VLOOKUP(Q110,'Composite Rents &amp; Incomes 2022'!$B$38:$C$40,2,FALSE),IF(AND(Q110&lt;2,AW110&lt;1),VLOOKUP(Q110,'Composite Rents &amp; Incomes 2022'!$B$28:$C$30,2,FALSE),IF(AND(Q110&gt;1,AW110&gt;0,AX110&lt;=-1),VLOOKUP(Q110,'Composite Rents &amp; Incomes 2023'!$B$38:$C$40,2,FALSE),IF(AND(Q110&lt;2,AW110&gt;0,AX110&lt;=-1),VLOOKUP(Q110,'Composite Rents &amp; Incomes 2023'!$B$28:$C$30,2,FALSE),IF(AND(Q110&gt;1,AX110&gt;-1),VLOOKUP(Q110,'Composite Rents &amp; Incomes 2024'!$B$38:$C$40,2,FALSE),IF(AND(Q110&lt;2,AX110&gt;-1),VLOOKUP(Q110,'Composite Rents &amp; Incomes 2024'!$B$28:$C$30,2,FALSE),"")))))),0))</f>
        <v/>
      </c>
      <c r="AK110" s="120" t="str">
        <f t="shared" si="16"/>
        <v/>
      </c>
      <c r="AL110" s="121"/>
      <c r="AM110" s="57" t="str">
        <f t="shared" si="22"/>
        <v/>
      </c>
      <c r="AN110" s="57" t="str">
        <f t="shared" si="23"/>
        <v/>
      </c>
      <c r="AO110" s="70">
        <f t="shared" si="24"/>
        <v>1</v>
      </c>
      <c r="AW110" s="58">
        <f t="shared" si="18"/>
        <v>-45086</v>
      </c>
      <c r="AX110" s="70">
        <f t="shared" si="25"/>
        <v>-45443</v>
      </c>
      <c r="AY110" s="98" t="str">
        <f t="shared" si="26"/>
        <v/>
      </c>
    </row>
    <row r="111" spans="1:51" x14ac:dyDescent="0.35">
      <c r="A111" s="71"/>
      <c r="B111" s="71"/>
      <c r="C111" s="72"/>
      <c r="D111" s="72"/>
      <c r="E111" s="78"/>
      <c r="F111" s="78"/>
      <c r="G111" s="82"/>
      <c r="H111" s="82"/>
      <c r="I111" s="94"/>
      <c r="J111" s="74"/>
      <c r="K111" s="74"/>
      <c r="L111" s="82"/>
      <c r="M111" s="78"/>
      <c r="N111" s="75" t="str">
        <f t="shared" si="14"/>
        <v/>
      </c>
      <c r="O111" s="76" t="str">
        <f t="shared" si="15"/>
        <v/>
      </c>
      <c r="P111" s="77"/>
      <c r="Q111" s="78"/>
      <c r="R111" s="78"/>
      <c r="S111" s="76" t="str">
        <f t="shared" si="17"/>
        <v/>
      </c>
      <c r="T111" s="113" t="str">
        <f>IF(Q111="","",IF(AND(_xlfn.DAYS(J111,G111)&lt;365,Q111&gt;1,AW111&lt;1),VLOOKUP(E111,'Composite Rents &amp; Incomes 2022'!$I$38:$J$41,2,FALSE),IF(AND(_xlfn.DAYS(J111,G111)&lt;365,Q111&lt;2,AW111&lt;1),VLOOKUP(E111,'Composite Rents &amp; Incomes 2022'!$I$28:$J$32,2,FALSE),IF(AND(_xlfn.DAYS(J111,G111)&gt;364,Q111&gt;1,AW111&lt;1),VLOOKUP(E111,'Composite Rents &amp; Incomes 2022'!$I$38:$K$41,3,FALSE),IF(AND(_xlfn.DAYS(J111,G111)&gt;364,Q111&gt;1,AW111&lt;1),VLOOKUP(E111,'Composite Rents &amp; Incomes 2022'!$I$38:$J$41,3,FALSE),IF(AND(_xlfn.DAYS(J111,G111)&lt;365,Q111&gt;1,AW111&gt;0,AX111&lt;=-1),VLOOKUP(E111,'Composite Rents &amp; Incomes 2023'!$I$38:$J$41,2,FALSE),IF(AND(_xlfn.DAYS(J111,G111)&lt;365,Q111&lt;2,AW111&gt;0,AX111&lt;=-1),VLOOKUP(E111,'Composite Rents &amp; Incomes 2023'!$I$28:$J$32,2,FALSE),IF(AND(_xlfn.DAYS(J111,G111)&gt;364,Q111&gt;1,AW111&gt;0,AX111&lt;=-1),VLOOKUP(E111,'Composite Rents &amp; Incomes 2023'!$I$38:$K$41,3,FALSE),IF(AND(_xlfn.DAYS(J111,G111)&gt;364,Q111&lt;2,AW111&lt;1,AX111&lt;=-1),VLOOKUP(E111,'Composite Rents &amp; Incomes 2023'!$I$28:$K$32,3,FALSE),IF(AND(_xlfn.DAYS(J111,G111)&lt;365,Q111&gt;1,AX111&gt;-1),VLOOKUP(E111,'Composite Rents &amp; Incomes 2024'!$I$38:$J$41,2,FALSE),IF(AND(_xlfn.DAYS(J111,G111)&lt;365,Q111&lt;2,AX111&gt;-1),VLOOKUP(E111,'Composite Rents &amp; Incomes 2024'!$I$28:$J$32,2,FALSE),IF(AND(_xlfn.DAYS(J111,G111)&gt;364,Q111&gt;1,AX111&gt;-1),VLOOKUP(E111,'Composite Rents &amp; Incomes 2024'!$I$38:$K$41,3,FALSE),IF(AND(_xlfn.DAYS(J111,G111)&gt;364,Q111&lt;2,AX111&gt;-1),VLOOKUP(E111,'Composite Rents &amp; Incomes 2024'!$I$28:$K$32,3,FALSE),"")))))))))))))</f>
        <v/>
      </c>
      <c r="U111" s="79"/>
      <c r="V111" s="69" t="str">
        <f t="shared" si="19"/>
        <v/>
      </c>
      <c r="W111" s="79"/>
      <c r="X111" s="69" t="str">
        <f t="shared" si="20"/>
        <v/>
      </c>
      <c r="Y111" s="79"/>
      <c r="Z111" s="79"/>
      <c r="AA111" s="79"/>
      <c r="AB111" s="79"/>
      <c r="AC111" s="69" t="str">
        <f t="shared" si="21"/>
        <v/>
      </c>
      <c r="AD111" s="79"/>
      <c r="AE111" s="79"/>
      <c r="AF111" s="79"/>
      <c r="AG111" s="79"/>
      <c r="AH111" s="79"/>
      <c r="AI111" s="80"/>
      <c r="AJ111" s="120" t="str">
        <f>IF(Q111="","",ROUND(IF(AND(Q111&gt;1,AW111&lt;1),VLOOKUP(Q111,'Composite Rents &amp; Incomes 2022'!$B$38:$C$40,2,FALSE),IF(AND(Q111&lt;2,AW111&lt;1),VLOOKUP(Q111,'Composite Rents &amp; Incomes 2022'!$B$28:$C$30,2,FALSE),IF(AND(Q111&gt;1,AW111&gt;0,AX111&lt;=-1),VLOOKUP(Q111,'Composite Rents &amp; Incomes 2023'!$B$38:$C$40,2,FALSE),IF(AND(Q111&lt;2,AW111&gt;0,AX111&lt;=-1),VLOOKUP(Q111,'Composite Rents &amp; Incomes 2023'!$B$28:$C$30,2,FALSE),IF(AND(Q111&gt;1,AX111&gt;-1),VLOOKUP(Q111,'Composite Rents &amp; Incomes 2024'!$B$38:$C$40,2,FALSE),IF(AND(Q111&lt;2,AX111&gt;-1),VLOOKUP(Q111,'Composite Rents &amp; Incomes 2024'!$B$28:$C$30,2,FALSE),"")))))),0))</f>
        <v/>
      </c>
      <c r="AK111" s="120" t="str">
        <f t="shared" si="16"/>
        <v/>
      </c>
      <c r="AL111" s="121"/>
      <c r="AM111" s="57" t="str">
        <f t="shared" si="22"/>
        <v/>
      </c>
      <c r="AN111" s="57" t="str">
        <f t="shared" si="23"/>
        <v/>
      </c>
      <c r="AO111" s="70">
        <f t="shared" si="24"/>
        <v>1</v>
      </c>
      <c r="AW111" s="58">
        <f t="shared" si="18"/>
        <v>-45086</v>
      </c>
      <c r="AX111" s="70">
        <f t="shared" si="25"/>
        <v>-45443</v>
      </c>
      <c r="AY111" s="98" t="str">
        <f t="shared" si="26"/>
        <v/>
      </c>
    </row>
    <row r="112" spans="1:51" x14ac:dyDescent="0.35">
      <c r="A112" s="71"/>
      <c r="B112" s="71"/>
      <c r="C112" s="72"/>
      <c r="D112" s="72"/>
      <c r="E112" s="78"/>
      <c r="F112" s="78"/>
      <c r="G112" s="82"/>
      <c r="H112" s="82"/>
      <c r="I112" s="94"/>
      <c r="J112" s="74"/>
      <c r="K112" s="74"/>
      <c r="L112" s="82"/>
      <c r="M112" s="78"/>
      <c r="N112" s="75" t="str">
        <f t="shared" si="14"/>
        <v/>
      </c>
      <c r="O112" s="76" t="str">
        <f t="shared" si="15"/>
        <v/>
      </c>
      <c r="P112" s="77"/>
      <c r="Q112" s="78"/>
      <c r="R112" s="78"/>
      <c r="S112" s="76" t="str">
        <f t="shared" si="17"/>
        <v/>
      </c>
      <c r="T112" s="113" t="str">
        <f>IF(Q112="","",IF(AND(_xlfn.DAYS(J112,G112)&lt;365,Q112&gt;1,AW112&lt;1),VLOOKUP(E112,'Composite Rents &amp; Incomes 2022'!$I$38:$J$41,2,FALSE),IF(AND(_xlfn.DAYS(J112,G112)&lt;365,Q112&lt;2,AW112&lt;1),VLOOKUP(E112,'Composite Rents &amp; Incomes 2022'!$I$28:$J$32,2,FALSE),IF(AND(_xlfn.DAYS(J112,G112)&gt;364,Q112&gt;1,AW112&lt;1),VLOOKUP(E112,'Composite Rents &amp; Incomes 2022'!$I$38:$K$41,3,FALSE),IF(AND(_xlfn.DAYS(J112,G112)&gt;364,Q112&gt;1,AW112&lt;1),VLOOKUP(E112,'Composite Rents &amp; Incomes 2022'!$I$38:$J$41,3,FALSE),IF(AND(_xlfn.DAYS(J112,G112)&lt;365,Q112&gt;1,AW112&gt;0,AX112&lt;=-1),VLOOKUP(E112,'Composite Rents &amp; Incomes 2023'!$I$38:$J$41,2,FALSE),IF(AND(_xlfn.DAYS(J112,G112)&lt;365,Q112&lt;2,AW112&gt;0,AX112&lt;=-1),VLOOKUP(E112,'Composite Rents &amp; Incomes 2023'!$I$28:$J$32,2,FALSE),IF(AND(_xlfn.DAYS(J112,G112)&gt;364,Q112&gt;1,AW112&gt;0,AX112&lt;=-1),VLOOKUP(E112,'Composite Rents &amp; Incomes 2023'!$I$38:$K$41,3,FALSE),IF(AND(_xlfn.DAYS(J112,G112)&gt;364,Q112&lt;2,AW112&lt;1,AX112&lt;=-1),VLOOKUP(E112,'Composite Rents &amp; Incomes 2023'!$I$28:$K$32,3,FALSE),IF(AND(_xlfn.DAYS(J112,G112)&lt;365,Q112&gt;1,AX112&gt;-1),VLOOKUP(E112,'Composite Rents &amp; Incomes 2024'!$I$38:$J$41,2,FALSE),IF(AND(_xlfn.DAYS(J112,G112)&lt;365,Q112&lt;2,AX112&gt;-1),VLOOKUP(E112,'Composite Rents &amp; Incomes 2024'!$I$28:$J$32,2,FALSE),IF(AND(_xlfn.DAYS(J112,G112)&gt;364,Q112&gt;1,AX112&gt;-1),VLOOKUP(E112,'Composite Rents &amp; Incomes 2024'!$I$38:$K$41,3,FALSE),IF(AND(_xlfn.DAYS(J112,G112)&gt;364,Q112&lt;2,AX112&gt;-1),VLOOKUP(E112,'Composite Rents &amp; Incomes 2024'!$I$28:$K$32,3,FALSE),"")))))))))))))</f>
        <v/>
      </c>
      <c r="U112" s="79"/>
      <c r="V112" s="69" t="str">
        <f t="shared" si="19"/>
        <v/>
      </c>
      <c r="W112" s="79"/>
      <c r="X112" s="69" t="str">
        <f t="shared" si="20"/>
        <v/>
      </c>
      <c r="Y112" s="79"/>
      <c r="Z112" s="79"/>
      <c r="AA112" s="79"/>
      <c r="AB112" s="79"/>
      <c r="AC112" s="69" t="str">
        <f t="shared" si="21"/>
        <v/>
      </c>
      <c r="AD112" s="79"/>
      <c r="AE112" s="79"/>
      <c r="AF112" s="79"/>
      <c r="AG112" s="79"/>
      <c r="AH112" s="79"/>
      <c r="AI112" s="80"/>
      <c r="AJ112" s="120" t="str">
        <f>IF(Q112="","",ROUND(IF(AND(Q112&gt;1,AW112&lt;1),VLOOKUP(Q112,'Composite Rents &amp; Incomes 2022'!$B$38:$C$40,2,FALSE),IF(AND(Q112&lt;2,AW112&lt;1),VLOOKUP(Q112,'Composite Rents &amp; Incomes 2022'!$B$28:$C$30,2,FALSE),IF(AND(Q112&gt;1,AW112&gt;0,AX112&lt;=-1),VLOOKUP(Q112,'Composite Rents &amp; Incomes 2023'!$B$38:$C$40,2,FALSE),IF(AND(Q112&lt;2,AW112&gt;0,AX112&lt;=-1),VLOOKUP(Q112,'Composite Rents &amp; Incomes 2023'!$B$28:$C$30,2,FALSE),IF(AND(Q112&gt;1,AX112&gt;-1),VLOOKUP(Q112,'Composite Rents &amp; Incomes 2024'!$B$38:$C$40,2,FALSE),IF(AND(Q112&lt;2,AX112&gt;-1),VLOOKUP(Q112,'Composite Rents &amp; Incomes 2024'!$B$28:$C$30,2,FALSE),"")))))),0))</f>
        <v/>
      </c>
      <c r="AK112" s="120" t="str">
        <f t="shared" si="16"/>
        <v/>
      </c>
      <c r="AL112" s="121"/>
      <c r="AM112" s="57" t="str">
        <f t="shared" si="22"/>
        <v/>
      </c>
      <c r="AN112" s="57" t="str">
        <f t="shared" si="23"/>
        <v/>
      </c>
      <c r="AO112" s="70">
        <f t="shared" si="24"/>
        <v>1</v>
      </c>
      <c r="AW112" s="58">
        <f t="shared" si="18"/>
        <v>-45086</v>
      </c>
      <c r="AX112" s="70">
        <f t="shared" si="25"/>
        <v>-45443</v>
      </c>
      <c r="AY112" s="98" t="str">
        <f t="shared" si="26"/>
        <v/>
      </c>
    </row>
    <row r="113" spans="1:51" x14ac:dyDescent="0.35">
      <c r="A113" s="71"/>
      <c r="B113" s="71"/>
      <c r="C113" s="72"/>
      <c r="D113" s="72"/>
      <c r="E113" s="78"/>
      <c r="F113" s="78"/>
      <c r="G113" s="82"/>
      <c r="H113" s="82"/>
      <c r="I113" s="94"/>
      <c r="J113" s="74"/>
      <c r="K113" s="74"/>
      <c r="L113" s="82"/>
      <c r="M113" s="78"/>
      <c r="N113" s="75" t="str">
        <f t="shared" si="14"/>
        <v/>
      </c>
      <c r="O113" s="76" t="str">
        <f t="shared" si="15"/>
        <v/>
      </c>
      <c r="P113" s="77"/>
      <c r="Q113" s="78"/>
      <c r="R113" s="78"/>
      <c r="S113" s="76" t="str">
        <f t="shared" si="17"/>
        <v/>
      </c>
      <c r="T113" s="113" t="str">
        <f>IF(Q113="","",IF(AND(_xlfn.DAYS(J113,G113)&lt;365,Q113&gt;1,AW113&lt;1),VLOOKUP(E113,'Composite Rents &amp; Incomes 2022'!$I$38:$J$41,2,FALSE),IF(AND(_xlfn.DAYS(J113,G113)&lt;365,Q113&lt;2,AW113&lt;1),VLOOKUP(E113,'Composite Rents &amp; Incomes 2022'!$I$28:$J$32,2,FALSE),IF(AND(_xlfn.DAYS(J113,G113)&gt;364,Q113&gt;1,AW113&lt;1),VLOOKUP(E113,'Composite Rents &amp; Incomes 2022'!$I$38:$K$41,3,FALSE),IF(AND(_xlfn.DAYS(J113,G113)&gt;364,Q113&gt;1,AW113&lt;1),VLOOKUP(E113,'Composite Rents &amp; Incomes 2022'!$I$38:$J$41,3,FALSE),IF(AND(_xlfn.DAYS(J113,G113)&lt;365,Q113&gt;1,AW113&gt;0,AX113&lt;=-1),VLOOKUP(E113,'Composite Rents &amp; Incomes 2023'!$I$38:$J$41,2,FALSE),IF(AND(_xlfn.DAYS(J113,G113)&lt;365,Q113&lt;2,AW113&gt;0,AX113&lt;=-1),VLOOKUP(E113,'Composite Rents &amp; Incomes 2023'!$I$28:$J$32,2,FALSE),IF(AND(_xlfn.DAYS(J113,G113)&gt;364,Q113&gt;1,AW113&gt;0,AX113&lt;=-1),VLOOKUP(E113,'Composite Rents &amp; Incomes 2023'!$I$38:$K$41,3,FALSE),IF(AND(_xlfn.DAYS(J113,G113)&gt;364,Q113&lt;2,AW113&lt;1,AX113&lt;=-1),VLOOKUP(E113,'Composite Rents &amp; Incomes 2023'!$I$28:$K$32,3,FALSE),IF(AND(_xlfn.DAYS(J113,G113)&lt;365,Q113&gt;1,AX113&gt;-1),VLOOKUP(E113,'Composite Rents &amp; Incomes 2024'!$I$38:$J$41,2,FALSE),IF(AND(_xlfn.DAYS(J113,G113)&lt;365,Q113&lt;2,AX113&gt;-1),VLOOKUP(E113,'Composite Rents &amp; Incomes 2024'!$I$28:$J$32,2,FALSE),IF(AND(_xlfn.DAYS(J113,G113)&gt;364,Q113&gt;1,AX113&gt;-1),VLOOKUP(E113,'Composite Rents &amp; Incomes 2024'!$I$38:$K$41,3,FALSE),IF(AND(_xlfn.DAYS(J113,G113)&gt;364,Q113&lt;2,AX113&gt;-1),VLOOKUP(E113,'Composite Rents &amp; Incomes 2024'!$I$28:$K$32,3,FALSE),"")))))))))))))</f>
        <v/>
      </c>
      <c r="U113" s="79"/>
      <c r="V113" s="69" t="str">
        <f t="shared" si="19"/>
        <v/>
      </c>
      <c r="W113" s="79"/>
      <c r="X113" s="69" t="str">
        <f t="shared" si="20"/>
        <v/>
      </c>
      <c r="Y113" s="79"/>
      <c r="Z113" s="79"/>
      <c r="AA113" s="79"/>
      <c r="AB113" s="79"/>
      <c r="AC113" s="69" t="str">
        <f t="shared" si="21"/>
        <v/>
      </c>
      <c r="AD113" s="79"/>
      <c r="AE113" s="79"/>
      <c r="AF113" s="79"/>
      <c r="AG113" s="79"/>
      <c r="AH113" s="79"/>
      <c r="AI113" s="80"/>
      <c r="AJ113" s="120" t="str">
        <f>IF(Q113="","",ROUND(IF(AND(Q113&gt;1,AW113&lt;1),VLOOKUP(Q113,'Composite Rents &amp; Incomes 2022'!$B$38:$C$40,2,FALSE),IF(AND(Q113&lt;2,AW113&lt;1),VLOOKUP(Q113,'Composite Rents &amp; Incomes 2022'!$B$28:$C$30,2,FALSE),IF(AND(Q113&gt;1,AW113&gt;0,AX113&lt;=-1),VLOOKUP(Q113,'Composite Rents &amp; Incomes 2023'!$B$38:$C$40,2,FALSE),IF(AND(Q113&lt;2,AW113&gt;0,AX113&lt;=-1),VLOOKUP(Q113,'Composite Rents &amp; Incomes 2023'!$B$28:$C$30,2,FALSE),IF(AND(Q113&gt;1,AX113&gt;-1),VLOOKUP(Q113,'Composite Rents &amp; Incomes 2024'!$B$38:$C$40,2,FALSE),IF(AND(Q113&lt;2,AX113&gt;-1),VLOOKUP(Q113,'Composite Rents &amp; Incomes 2024'!$B$28:$C$30,2,FALSE),"")))))),0))</f>
        <v/>
      </c>
      <c r="AK113" s="120" t="str">
        <f t="shared" si="16"/>
        <v/>
      </c>
      <c r="AL113" s="121"/>
      <c r="AM113" s="57" t="str">
        <f t="shared" si="22"/>
        <v/>
      </c>
      <c r="AN113" s="57" t="str">
        <f t="shared" si="23"/>
        <v/>
      </c>
      <c r="AO113" s="70">
        <f t="shared" si="24"/>
        <v>1</v>
      </c>
      <c r="AW113" s="58">
        <f t="shared" si="18"/>
        <v>-45086</v>
      </c>
      <c r="AX113" s="70">
        <f t="shared" si="25"/>
        <v>-45443</v>
      </c>
      <c r="AY113" s="98" t="str">
        <f t="shared" si="26"/>
        <v/>
      </c>
    </row>
    <row r="114" spans="1:51" x14ac:dyDescent="0.35">
      <c r="A114" s="71"/>
      <c r="B114" s="71"/>
      <c r="C114" s="72"/>
      <c r="D114" s="72"/>
      <c r="E114" s="78"/>
      <c r="F114" s="78"/>
      <c r="G114" s="82"/>
      <c r="H114" s="82"/>
      <c r="I114" s="94"/>
      <c r="J114" s="74"/>
      <c r="K114" s="74"/>
      <c r="L114" s="82"/>
      <c r="M114" s="78"/>
      <c r="N114" s="75" t="str">
        <f t="shared" si="14"/>
        <v/>
      </c>
      <c r="O114" s="76" t="str">
        <f t="shared" si="15"/>
        <v/>
      </c>
      <c r="P114" s="77"/>
      <c r="Q114" s="78"/>
      <c r="R114" s="78"/>
      <c r="S114" s="76" t="str">
        <f t="shared" si="17"/>
        <v/>
      </c>
      <c r="T114" s="113" t="str">
        <f>IF(Q114="","",IF(AND(_xlfn.DAYS(J114,G114)&lt;365,Q114&gt;1,AW114&lt;1),VLOOKUP(E114,'Composite Rents &amp; Incomes 2022'!$I$38:$J$41,2,FALSE),IF(AND(_xlfn.DAYS(J114,G114)&lt;365,Q114&lt;2,AW114&lt;1),VLOOKUP(E114,'Composite Rents &amp; Incomes 2022'!$I$28:$J$32,2,FALSE),IF(AND(_xlfn.DAYS(J114,G114)&gt;364,Q114&gt;1,AW114&lt;1),VLOOKUP(E114,'Composite Rents &amp; Incomes 2022'!$I$38:$K$41,3,FALSE),IF(AND(_xlfn.DAYS(J114,G114)&gt;364,Q114&gt;1,AW114&lt;1),VLOOKUP(E114,'Composite Rents &amp; Incomes 2022'!$I$38:$J$41,3,FALSE),IF(AND(_xlfn.DAYS(J114,G114)&lt;365,Q114&gt;1,AW114&gt;0,AX114&lt;=-1),VLOOKUP(E114,'Composite Rents &amp; Incomes 2023'!$I$38:$J$41,2,FALSE),IF(AND(_xlfn.DAYS(J114,G114)&lt;365,Q114&lt;2,AW114&gt;0,AX114&lt;=-1),VLOOKUP(E114,'Composite Rents &amp; Incomes 2023'!$I$28:$J$32,2,FALSE),IF(AND(_xlfn.DAYS(J114,G114)&gt;364,Q114&gt;1,AW114&gt;0,AX114&lt;=-1),VLOOKUP(E114,'Composite Rents &amp; Incomes 2023'!$I$38:$K$41,3,FALSE),IF(AND(_xlfn.DAYS(J114,G114)&gt;364,Q114&lt;2,AW114&lt;1,AX114&lt;=-1),VLOOKUP(E114,'Composite Rents &amp; Incomes 2023'!$I$28:$K$32,3,FALSE),IF(AND(_xlfn.DAYS(J114,G114)&lt;365,Q114&gt;1,AX114&gt;-1),VLOOKUP(E114,'Composite Rents &amp; Incomes 2024'!$I$38:$J$41,2,FALSE),IF(AND(_xlfn.DAYS(J114,G114)&lt;365,Q114&lt;2,AX114&gt;-1),VLOOKUP(E114,'Composite Rents &amp; Incomes 2024'!$I$28:$J$32,2,FALSE),IF(AND(_xlfn.DAYS(J114,G114)&gt;364,Q114&gt;1,AX114&gt;-1),VLOOKUP(E114,'Composite Rents &amp; Incomes 2024'!$I$38:$K$41,3,FALSE),IF(AND(_xlfn.DAYS(J114,G114)&gt;364,Q114&lt;2,AX114&gt;-1),VLOOKUP(E114,'Composite Rents &amp; Incomes 2024'!$I$28:$K$32,3,FALSE),"")))))))))))))</f>
        <v/>
      </c>
      <c r="U114" s="79"/>
      <c r="V114" s="69" t="str">
        <f t="shared" si="19"/>
        <v/>
      </c>
      <c r="W114" s="79"/>
      <c r="X114" s="69" t="str">
        <f t="shared" si="20"/>
        <v/>
      </c>
      <c r="Y114" s="79"/>
      <c r="Z114" s="79"/>
      <c r="AA114" s="79"/>
      <c r="AB114" s="79"/>
      <c r="AC114" s="69" t="str">
        <f t="shared" si="21"/>
        <v/>
      </c>
      <c r="AD114" s="79"/>
      <c r="AE114" s="79"/>
      <c r="AF114" s="79"/>
      <c r="AG114" s="79"/>
      <c r="AH114" s="79"/>
      <c r="AI114" s="80"/>
      <c r="AJ114" s="120" t="str">
        <f>IF(Q114="","",ROUND(IF(AND(Q114&gt;1,AW114&lt;1),VLOOKUP(Q114,'Composite Rents &amp; Incomes 2022'!$B$38:$C$40,2,FALSE),IF(AND(Q114&lt;2,AW114&lt;1),VLOOKUP(Q114,'Composite Rents &amp; Incomes 2022'!$B$28:$C$30,2,FALSE),IF(AND(Q114&gt;1,AW114&gt;0,AX114&lt;=-1),VLOOKUP(Q114,'Composite Rents &amp; Incomes 2023'!$B$38:$C$40,2,FALSE),IF(AND(Q114&lt;2,AW114&gt;0,AX114&lt;=-1),VLOOKUP(Q114,'Composite Rents &amp; Incomes 2023'!$B$28:$C$30,2,FALSE),IF(AND(Q114&gt;1,AX114&gt;-1),VLOOKUP(Q114,'Composite Rents &amp; Incomes 2024'!$B$38:$C$40,2,FALSE),IF(AND(Q114&lt;2,AX114&gt;-1),VLOOKUP(Q114,'Composite Rents &amp; Incomes 2024'!$B$28:$C$30,2,FALSE),"")))))),0))</f>
        <v/>
      </c>
      <c r="AK114" s="120" t="str">
        <f t="shared" si="16"/>
        <v/>
      </c>
      <c r="AL114" s="121"/>
      <c r="AM114" s="57" t="str">
        <f t="shared" si="22"/>
        <v/>
      </c>
      <c r="AN114" s="57" t="str">
        <f t="shared" si="23"/>
        <v/>
      </c>
      <c r="AO114" s="70">
        <f t="shared" si="24"/>
        <v>1</v>
      </c>
      <c r="AW114" s="58">
        <f t="shared" si="18"/>
        <v>-45086</v>
      </c>
      <c r="AX114" s="70">
        <f t="shared" si="25"/>
        <v>-45443</v>
      </c>
      <c r="AY114" s="98" t="str">
        <f t="shared" si="26"/>
        <v/>
      </c>
    </row>
    <row r="115" spans="1:51" x14ac:dyDescent="0.35">
      <c r="A115" s="71"/>
      <c r="B115" s="71"/>
      <c r="C115" s="72"/>
      <c r="D115" s="72"/>
      <c r="E115" s="78"/>
      <c r="F115" s="78"/>
      <c r="G115" s="82"/>
      <c r="H115" s="82"/>
      <c r="I115" s="94"/>
      <c r="J115" s="74"/>
      <c r="K115" s="74"/>
      <c r="L115" s="82"/>
      <c r="M115" s="78"/>
      <c r="N115" s="75" t="str">
        <f t="shared" si="14"/>
        <v/>
      </c>
      <c r="O115" s="76" t="str">
        <f t="shared" si="15"/>
        <v/>
      </c>
      <c r="P115" s="77"/>
      <c r="Q115" s="78"/>
      <c r="R115" s="78"/>
      <c r="S115" s="76" t="str">
        <f t="shared" si="17"/>
        <v/>
      </c>
      <c r="T115" s="113" t="str">
        <f>IF(Q115="","",IF(AND(_xlfn.DAYS(J115,G115)&lt;365,Q115&gt;1,AW115&lt;1),VLOOKUP(E115,'Composite Rents &amp; Incomes 2022'!$I$38:$J$41,2,FALSE),IF(AND(_xlfn.DAYS(J115,G115)&lt;365,Q115&lt;2,AW115&lt;1),VLOOKUP(E115,'Composite Rents &amp; Incomes 2022'!$I$28:$J$32,2,FALSE),IF(AND(_xlfn.DAYS(J115,G115)&gt;364,Q115&gt;1,AW115&lt;1),VLOOKUP(E115,'Composite Rents &amp; Incomes 2022'!$I$38:$K$41,3,FALSE),IF(AND(_xlfn.DAYS(J115,G115)&gt;364,Q115&gt;1,AW115&lt;1),VLOOKUP(E115,'Composite Rents &amp; Incomes 2022'!$I$38:$J$41,3,FALSE),IF(AND(_xlfn.DAYS(J115,G115)&lt;365,Q115&gt;1,AW115&gt;0,AX115&lt;=-1),VLOOKUP(E115,'Composite Rents &amp; Incomes 2023'!$I$38:$J$41,2,FALSE),IF(AND(_xlfn.DAYS(J115,G115)&lt;365,Q115&lt;2,AW115&gt;0,AX115&lt;=-1),VLOOKUP(E115,'Composite Rents &amp; Incomes 2023'!$I$28:$J$32,2,FALSE),IF(AND(_xlfn.DAYS(J115,G115)&gt;364,Q115&gt;1,AW115&gt;0,AX115&lt;=-1),VLOOKUP(E115,'Composite Rents &amp; Incomes 2023'!$I$38:$K$41,3,FALSE),IF(AND(_xlfn.DAYS(J115,G115)&gt;364,Q115&lt;2,AW115&lt;1,AX115&lt;=-1),VLOOKUP(E115,'Composite Rents &amp; Incomes 2023'!$I$28:$K$32,3,FALSE),IF(AND(_xlfn.DAYS(J115,G115)&lt;365,Q115&gt;1,AX115&gt;-1),VLOOKUP(E115,'Composite Rents &amp; Incomes 2024'!$I$38:$J$41,2,FALSE),IF(AND(_xlfn.DAYS(J115,G115)&lt;365,Q115&lt;2,AX115&gt;-1),VLOOKUP(E115,'Composite Rents &amp; Incomes 2024'!$I$28:$J$32,2,FALSE),IF(AND(_xlfn.DAYS(J115,G115)&gt;364,Q115&gt;1,AX115&gt;-1),VLOOKUP(E115,'Composite Rents &amp; Incomes 2024'!$I$38:$K$41,3,FALSE),IF(AND(_xlfn.DAYS(J115,G115)&gt;364,Q115&lt;2,AX115&gt;-1),VLOOKUP(E115,'Composite Rents &amp; Incomes 2024'!$I$28:$K$32,3,FALSE),"")))))))))))))</f>
        <v/>
      </c>
      <c r="U115" s="79"/>
      <c r="V115" s="69" t="str">
        <f t="shared" si="19"/>
        <v/>
      </c>
      <c r="W115" s="79"/>
      <c r="X115" s="69" t="str">
        <f t="shared" si="20"/>
        <v/>
      </c>
      <c r="Y115" s="79"/>
      <c r="Z115" s="79"/>
      <c r="AA115" s="79"/>
      <c r="AB115" s="79"/>
      <c r="AC115" s="69" t="str">
        <f t="shared" si="21"/>
        <v/>
      </c>
      <c r="AD115" s="79"/>
      <c r="AE115" s="79"/>
      <c r="AF115" s="79"/>
      <c r="AG115" s="79"/>
      <c r="AH115" s="79"/>
      <c r="AI115" s="80"/>
      <c r="AJ115" s="120" t="str">
        <f>IF(Q115="","",ROUND(IF(AND(Q115&gt;1,AW115&lt;1),VLOOKUP(Q115,'Composite Rents &amp; Incomes 2022'!$B$38:$C$40,2,FALSE),IF(AND(Q115&lt;2,AW115&lt;1),VLOOKUP(Q115,'Composite Rents &amp; Incomes 2022'!$B$28:$C$30,2,FALSE),IF(AND(Q115&gt;1,AW115&gt;0,AX115&lt;=-1),VLOOKUP(Q115,'Composite Rents &amp; Incomes 2023'!$B$38:$C$40,2,FALSE),IF(AND(Q115&lt;2,AW115&gt;0,AX115&lt;=-1),VLOOKUP(Q115,'Composite Rents &amp; Incomes 2023'!$B$28:$C$30,2,FALSE),IF(AND(Q115&gt;1,AX115&gt;-1),VLOOKUP(Q115,'Composite Rents &amp; Incomes 2024'!$B$38:$C$40,2,FALSE),IF(AND(Q115&lt;2,AX115&gt;-1),VLOOKUP(Q115,'Composite Rents &amp; Incomes 2024'!$B$28:$C$30,2,FALSE),"")))))),0))</f>
        <v/>
      </c>
      <c r="AK115" s="120" t="str">
        <f t="shared" si="16"/>
        <v/>
      </c>
      <c r="AL115" s="121"/>
      <c r="AM115" s="57" t="str">
        <f t="shared" si="22"/>
        <v/>
      </c>
      <c r="AN115" s="57" t="str">
        <f t="shared" si="23"/>
        <v/>
      </c>
      <c r="AO115" s="70">
        <f t="shared" si="24"/>
        <v>1</v>
      </c>
      <c r="AW115" s="58">
        <f t="shared" si="18"/>
        <v>-45086</v>
      </c>
      <c r="AX115" s="70">
        <f t="shared" si="25"/>
        <v>-45443</v>
      </c>
      <c r="AY115" s="98" t="str">
        <f t="shared" si="26"/>
        <v/>
      </c>
    </row>
    <row r="116" spans="1:51" x14ac:dyDescent="0.35">
      <c r="A116" s="71"/>
      <c r="B116" s="71"/>
      <c r="C116" s="72"/>
      <c r="D116" s="72"/>
      <c r="E116" s="78"/>
      <c r="F116" s="78"/>
      <c r="G116" s="82"/>
      <c r="H116" s="82"/>
      <c r="I116" s="94"/>
      <c r="J116" s="74"/>
      <c r="K116" s="74"/>
      <c r="L116" s="82"/>
      <c r="M116" s="78"/>
      <c r="N116" s="75" t="str">
        <f t="shared" si="14"/>
        <v/>
      </c>
      <c r="O116" s="76" t="str">
        <f t="shared" si="15"/>
        <v/>
      </c>
      <c r="P116" s="77"/>
      <c r="Q116" s="78"/>
      <c r="R116" s="78"/>
      <c r="S116" s="76" t="str">
        <f t="shared" si="17"/>
        <v/>
      </c>
      <c r="T116" s="113" t="str">
        <f>IF(Q116="","",IF(AND(_xlfn.DAYS(J116,G116)&lt;365,Q116&gt;1,AW116&lt;1),VLOOKUP(E116,'Composite Rents &amp; Incomes 2022'!$I$38:$J$41,2,FALSE),IF(AND(_xlfn.DAYS(J116,G116)&lt;365,Q116&lt;2,AW116&lt;1),VLOOKUP(E116,'Composite Rents &amp; Incomes 2022'!$I$28:$J$32,2,FALSE),IF(AND(_xlfn.DAYS(J116,G116)&gt;364,Q116&gt;1,AW116&lt;1),VLOOKUP(E116,'Composite Rents &amp; Incomes 2022'!$I$38:$K$41,3,FALSE),IF(AND(_xlfn.DAYS(J116,G116)&gt;364,Q116&gt;1,AW116&lt;1),VLOOKUP(E116,'Composite Rents &amp; Incomes 2022'!$I$38:$J$41,3,FALSE),IF(AND(_xlfn.DAYS(J116,G116)&lt;365,Q116&gt;1,AW116&gt;0,AX116&lt;=-1),VLOOKUP(E116,'Composite Rents &amp; Incomes 2023'!$I$38:$J$41,2,FALSE),IF(AND(_xlfn.DAYS(J116,G116)&lt;365,Q116&lt;2,AW116&gt;0,AX116&lt;=-1),VLOOKUP(E116,'Composite Rents &amp; Incomes 2023'!$I$28:$J$32,2,FALSE),IF(AND(_xlfn.DAYS(J116,G116)&gt;364,Q116&gt;1,AW116&gt;0,AX116&lt;=-1),VLOOKUP(E116,'Composite Rents &amp; Incomes 2023'!$I$38:$K$41,3,FALSE),IF(AND(_xlfn.DAYS(J116,G116)&gt;364,Q116&lt;2,AW116&lt;1,AX116&lt;=-1),VLOOKUP(E116,'Composite Rents &amp; Incomes 2023'!$I$28:$K$32,3,FALSE),IF(AND(_xlfn.DAYS(J116,G116)&lt;365,Q116&gt;1,AX116&gt;-1),VLOOKUP(E116,'Composite Rents &amp; Incomes 2024'!$I$38:$J$41,2,FALSE),IF(AND(_xlfn.DAYS(J116,G116)&lt;365,Q116&lt;2,AX116&gt;-1),VLOOKUP(E116,'Composite Rents &amp; Incomes 2024'!$I$28:$J$32,2,FALSE),IF(AND(_xlfn.DAYS(J116,G116)&gt;364,Q116&gt;1,AX116&gt;-1),VLOOKUP(E116,'Composite Rents &amp; Incomes 2024'!$I$38:$K$41,3,FALSE),IF(AND(_xlfn.DAYS(J116,G116)&gt;364,Q116&lt;2,AX116&gt;-1),VLOOKUP(E116,'Composite Rents &amp; Incomes 2024'!$I$28:$K$32,3,FALSE),"")))))))))))))</f>
        <v/>
      </c>
      <c r="U116" s="79"/>
      <c r="V116" s="69" t="str">
        <f t="shared" si="19"/>
        <v/>
      </c>
      <c r="W116" s="79"/>
      <c r="X116" s="69" t="str">
        <f t="shared" si="20"/>
        <v/>
      </c>
      <c r="Y116" s="79"/>
      <c r="Z116" s="79"/>
      <c r="AA116" s="79"/>
      <c r="AB116" s="79"/>
      <c r="AC116" s="69" t="str">
        <f t="shared" si="21"/>
        <v/>
      </c>
      <c r="AD116" s="79"/>
      <c r="AE116" s="79"/>
      <c r="AF116" s="79"/>
      <c r="AG116" s="79"/>
      <c r="AH116" s="79"/>
      <c r="AI116" s="80"/>
      <c r="AJ116" s="120" t="str">
        <f>IF(Q116="","",ROUND(IF(AND(Q116&gt;1,AW116&lt;1),VLOOKUP(Q116,'Composite Rents &amp; Incomes 2022'!$B$38:$C$40,2,FALSE),IF(AND(Q116&lt;2,AW116&lt;1),VLOOKUP(Q116,'Composite Rents &amp; Incomes 2022'!$B$28:$C$30,2,FALSE),IF(AND(Q116&gt;1,AW116&gt;0,AX116&lt;=-1),VLOOKUP(Q116,'Composite Rents &amp; Incomes 2023'!$B$38:$C$40,2,FALSE),IF(AND(Q116&lt;2,AW116&gt;0,AX116&lt;=-1),VLOOKUP(Q116,'Composite Rents &amp; Incomes 2023'!$B$28:$C$30,2,FALSE),IF(AND(Q116&gt;1,AX116&gt;-1),VLOOKUP(Q116,'Composite Rents &amp; Incomes 2024'!$B$38:$C$40,2,FALSE),IF(AND(Q116&lt;2,AX116&gt;-1),VLOOKUP(Q116,'Composite Rents &amp; Incomes 2024'!$B$28:$C$30,2,FALSE),"")))))),0))</f>
        <v/>
      </c>
      <c r="AK116" s="120" t="str">
        <f t="shared" si="16"/>
        <v/>
      </c>
      <c r="AL116" s="121"/>
      <c r="AM116" s="57" t="str">
        <f t="shared" si="22"/>
        <v/>
      </c>
      <c r="AN116" s="57" t="str">
        <f t="shared" si="23"/>
        <v/>
      </c>
      <c r="AO116" s="70">
        <f t="shared" si="24"/>
        <v>1</v>
      </c>
      <c r="AW116" s="58">
        <f t="shared" si="18"/>
        <v>-45086</v>
      </c>
      <c r="AX116" s="70">
        <f t="shared" si="25"/>
        <v>-45443</v>
      </c>
      <c r="AY116" s="98" t="str">
        <f t="shared" si="26"/>
        <v/>
      </c>
    </row>
    <row r="117" spans="1:51" x14ac:dyDescent="0.35">
      <c r="A117" s="71"/>
      <c r="B117" s="71"/>
      <c r="C117" s="72"/>
      <c r="D117" s="72"/>
      <c r="E117" s="78"/>
      <c r="F117" s="78"/>
      <c r="G117" s="82"/>
      <c r="H117" s="82"/>
      <c r="I117" s="94"/>
      <c r="J117" s="74"/>
      <c r="K117" s="74"/>
      <c r="L117" s="82"/>
      <c r="M117" s="78"/>
      <c r="N117" s="75" t="str">
        <f t="shared" si="14"/>
        <v/>
      </c>
      <c r="O117" s="76" t="str">
        <f t="shared" si="15"/>
        <v/>
      </c>
      <c r="P117" s="77"/>
      <c r="Q117" s="78"/>
      <c r="R117" s="78"/>
      <c r="S117" s="76" t="str">
        <f t="shared" si="17"/>
        <v/>
      </c>
      <c r="T117" s="113" t="str">
        <f>IF(Q117="","",IF(AND(_xlfn.DAYS(J117,G117)&lt;365,Q117&gt;1,AW117&lt;1),VLOOKUP(E117,'Composite Rents &amp; Incomes 2022'!$I$38:$J$41,2,FALSE),IF(AND(_xlfn.DAYS(J117,G117)&lt;365,Q117&lt;2,AW117&lt;1),VLOOKUP(E117,'Composite Rents &amp; Incomes 2022'!$I$28:$J$32,2,FALSE),IF(AND(_xlfn.DAYS(J117,G117)&gt;364,Q117&gt;1,AW117&lt;1),VLOOKUP(E117,'Composite Rents &amp; Incomes 2022'!$I$38:$K$41,3,FALSE),IF(AND(_xlfn.DAYS(J117,G117)&gt;364,Q117&gt;1,AW117&lt;1),VLOOKUP(E117,'Composite Rents &amp; Incomes 2022'!$I$38:$J$41,3,FALSE),IF(AND(_xlfn.DAYS(J117,G117)&lt;365,Q117&gt;1,AW117&gt;0,AX117&lt;=-1),VLOOKUP(E117,'Composite Rents &amp; Incomes 2023'!$I$38:$J$41,2,FALSE),IF(AND(_xlfn.DAYS(J117,G117)&lt;365,Q117&lt;2,AW117&gt;0,AX117&lt;=-1),VLOOKUP(E117,'Composite Rents &amp; Incomes 2023'!$I$28:$J$32,2,FALSE),IF(AND(_xlfn.DAYS(J117,G117)&gt;364,Q117&gt;1,AW117&gt;0,AX117&lt;=-1),VLOOKUP(E117,'Composite Rents &amp; Incomes 2023'!$I$38:$K$41,3,FALSE),IF(AND(_xlfn.DAYS(J117,G117)&gt;364,Q117&lt;2,AW117&lt;1,AX117&lt;=-1),VLOOKUP(E117,'Composite Rents &amp; Incomes 2023'!$I$28:$K$32,3,FALSE),IF(AND(_xlfn.DAYS(J117,G117)&lt;365,Q117&gt;1,AX117&gt;-1),VLOOKUP(E117,'Composite Rents &amp; Incomes 2024'!$I$38:$J$41,2,FALSE),IF(AND(_xlfn.DAYS(J117,G117)&lt;365,Q117&lt;2,AX117&gt;-1),VLOOKUP(E117,'Composite Rents &amp; Incomes 2024'!$I$28:$J$32,2,FALSE),IF(AND(_xlfn.DAYS(J117,G117)&gt;364,Q117&gt;1,AX117&gt;-1),VLOOKUP(E117,'Composite Rents &amp; Incomes 2024'!$I$38:$K$41,3,FALSE),IF(AND(_xlfn.DAYS(J117,G117)&gt;364,Q117&lt;2,AX117&gt;-1),VLOOKUP(E117,'Composite Rents &amp; Incomes 2024'!$I$28:$K$32,3,FALSE),"")))))))))))))</f>
        <v/>
      </c>
      <c r="U117" s="79"/>
      <c r="V117" s="69" t="str">
        <f t="shared" si="19"/>
        <v/>
      </c>
      <c r="W117" s="79"/>
      <c r="X117" s="69" t="str">
        <f t="shared" si="20"/>
        <v/>
      </c>
      <c r="Y117" s="79"/>
      <c r="Z117" s="79"/>
      <c r="AA117" s="79"/>
      <c r="AB117" s="79"/>
      <c r="AC117" s="69" t="str">
        <f t="shared" si="21"/>
        <v/>
      </c>
      <c r="AD117" s="79"/>
      <c r="AE117" s="79"/>
      <c r="AF117" s="79"/>
      <c r="AG117" s="79"/>
      <c r="AH117" s="79"/>
      <c r="AI117" s="80"/>
      <c r="AJ117" s="120" t="str">
        <f>IF(Q117="","",ROUND(IF(AND(Q117&gt;1,AW117&lt;1),VLOOKUP(Q117,'Composite Rents &amp; Incomes 2022'!$B$38:$C$40,2,FALSE),IF(AND(Q117&lt;2,AW117&lt;1),VLOOKUP(Q117,'Composite Rents &amp; Incomes 2022'!$B$28:$C$30,2,FALSE),IF(AND(Q117&gt;1,AW117&gt;0,AX117&lt;=-1),VLOOKUP(Q117,'Composite Rents &amp; Incomes 2023'!$B$38:$C$40,2,FALSE),IF(AND(Q117&lt;2,AW117&gt;0,AX117&lt;=-1),VLOOKUP(Q117,'Composite Rents &amp; Incomes 2023'!$B$28:$C$30,2,FALSE),IF(AND(Q117&gt;1,AX117&gt;-1),VLOOKUP(Q117,'Composite Rents &amp; Incomes 2024'!$B$38:$C$40,2,FALSE),IF(AND(Q117&lt;2,AX117&gt;-1),VLOOKUP(Q117,'Composite Rents &amp; Incomes 2024'!$B$28:$C$30,2,FALSE),"")))))),0))</f>
        <v/>
      </c>
      <c r="AK117" s="120" t="str">
        <f t="shared" si="16"/>
        <v/>
      </c>
      <c r="AL117" s="121"/>
      <c r="AM117" s="57" t="str">
        <f t="shared" si="22"/>
        <v/>
      </c>
      <c r="AN117" s="57" t="str">
        <f t="shared" si="23"/>
        <v/>
      </c>
      <c r="AO117" s="70">
        <f t="shared" si="24"/>
        <v>1</v>
      </c>
      <c r="AW117" s="58">
        <f t="shared" si="18"/>
        <v>-45086</v>
      </c>
      <c r="AX117" s="70">
        <f t="shared" si="25"/>
        <v>-45443</v>
      </c>
      <c r="AY117" s="98" t="str">
        <f t="shared" si="26"/>
        <v/>
      </c>
    </row>
    <row r="118" spans="1:51" x14ac:dyDescent="0.35">
      <c r="A118" s="71"/>
      <c r="B118" s="71"/>
      <c r="C118" s="72"/>
      <c r="D118" s="72"/>
      <c r="E118" s="78"/>
      <c r="F118" s="78"/>
      <c r="G118" s="82"/>
      <c r="H118" s="82"/>
      <c r="I118" s="94"/>
      <c r="J118" s="74"/>
      <c r="K118" s="74"/>
      <c r="L118" s="82"/>
      <c r="M118" s="78"/>
      <c r="N118" s="75" t="str">
        <f t="shared" si="14"/>
        <v/>
      </c>
      <c r="O118" s="76" t="str">
        <f t="shared" si="15"/>
        <v/>
      </c>
      <c r="P118" s="77"/>
      <c r="Q118" s="78"/>
      <c r="R118" s="78"/>
      <c r="S118" s="76" t="str">
        <f t="shared" si="17"/>
        <v/>
      </c>
      <c r="T118" s="113" t="str">
        <f>IF(Q118="","",IF(AND(_xlfn.DAYS(J118,G118)&lt;365,Q118&gt;1,AW118&lt;1),VLOOKUP(E118,'Composite Rents &amp; Incomes 2022'!$I$38:$J$41,2,FALSE),IF(AND(_xlfn.DAYS(J118,G118)&lt;365,Q118&lt;2,AW118&lt;1),VLOOKUP(E118,'Composite Rents &amp; Incomes 2022'!$I$28:$J$32,2,FALSE),IF(AND(_xlfn.DAYS(J118,G118)&gt;364,Q118&gt;1,AW118&lt;1),VLOOKUP(E118,'Composite Rents &amp; Incomes 2022'!$I$38:$K$41,3,FALSE),IF(AND(_xlfn.DAYS(J118,G118)&gt;364,Q118&gt;1,AW118&lt;1),VLOOKUP(E118,'Composite Rents &amp; Incomes 2022'!$I$38:$J$41,3,FALSE),IF(AND(_xlfn.DAYS(J118,G118)&lt;365,Q118&gt;1,AW118&gt;0,AX118&lt;=-1),VLOOKUP(E118,'Composite Rents &amp; Incomes 2023'!$I$38:$J$41,2,FALSE),IF(AND(_xlfn.DAYS(J118,G118)&lt;365,Q118&lt;2,AW118&gt;0,AX118&lt;=-1),VLOOKUP(E118,'Composite Rents &amp; Incomes 2023'!$I$28:$J$32,2,FALSE),IF(AND(_xlfn.DAYS(J118,G118)&gt;364,Q118&gt;1,AW118&gt;0,AX118&lt;=-1),VLOOKUP(E118,'Composite Rents &amp; Incomes 2023'!$I$38:$K$41,3,FALSE),IF(AND(_xlfn.DAYS(J118,G118)&gt;364,Q118&lt;2,AW118&lt;1,AX118&lt;=-1),VLOOKUP(E118,'Composite Rents &amp; Incomes 2023'!$I$28:$K$32,3,FALSE),IF(AND(_xlfn.DAYS(J118,G118)&lt;365,Q118&gt;1,AX118&gt;-1),VLOOKUP(E118,'Composite Rents &amp; Incomes 2024'!$I$38:$J$41,2,FALSE),IF(AND(_xlfn.DAYS(J118,G118)&lt;365,Q118&lt;2,AX118&gt;-1),VLOOKUP(E118,'Composite Rents &amp; Incomes 2024'!$I$28:$J$32,2,FALSE),IF(AND(_xlfn.DAYS(J118,G118)&gt;364,Q118&gt;1,AX118&gt;-1),VLOOKUP(E118,'Composite Rents &amp; Incomes 2024'!$I$38:$K$41,3,FALSE),IF(AND(_xlfn.DAYS(J118,G118)&gt;364,Q118&lt;2,AX118&gt;-1),VLOOKUP(E118,'Composite Rents &amp; Incomes 2024'!$I$28:$K$32,3,FALSE),"")))))))))))))</f>
        <v/>
      </c>
      <c r="U118" s="79"/>
      <c r="V118" s="69" t="str">
        <f t="shared" si="19"/>
        <v/>
      </c>
      <c r="W118" s="79"/>
      <c r="X118" s="69" t="str">
        <f t="shared" si="20"/>
        <v/>
      </c>
      <c r="Y118" s="79"/>
      <c r="Z118" s="79"/>
      <c r="AA118" s="79"/>
      <c r="AB118" s="79"/>
      <c r="AC118" s="69" t="str">
        <f t="shared" si="21"/>
        <v/>
      </c>
      <c r="AD118" s="79"/>
      <c r="AE118" s="79"/>
      <c r="AF118" s="79"/>
      <c r="AG118" s="79"/>
      <c r="AH118" s="79"/>
      <c r="AI118" s="80"/>
      <c r="AJ118" s="120" t="str">
        <f>IF(Q118="","",ROUND(IF(AND(Q118&gt;1,AW118&lt;1),VLOOKUP(Q118,'Composite Rents &amp; Incomes 2022'!$B$38:$C$40,2,FALSE),IF(AND(Q118&lt;2,AW118&lt;1),VLOOKUP(Q118,'Composite Rents &amp; Incomes 2022'!$B$28:$C$30,2,FALSE),IF(AND(Q118&gt;1,AW118&gt;0,AX118&lt;=-1),VLOOKUP(Q118,'Composite Rents &amp; Incomes 2023'!$B$38:$C$40,2,FALSE),IF(AND(Q118&lt;2,AW118&gt;0,AX118&lt;=-1),VLOOKUP(Q118,'Composite Rents &amp; Incomes 2023'!$B$28:$C$30,2,FALSE),IF(AND(Q118&gt;1,AX118&gt;-1),VLOOKUP(Q118,'Composite Rents &amp; Incomes 2024'!$B$38:$C$40,2,FALSE),IF(AND(Q118&lt;2,AX118&gt;-1),VLOOKUP(Q118,'Composite Rents &amp; Incomes 2024'!$B$28:$C$30,2,FALSE),"")))))),0))</f>
        <v/>
      </c>
      <c r="AK118" s="120" t="str">
        <f t="shared" si="16"/>
        <v/>
      </c>
      <c r="AL118" s="121"/>
      <c r="AM118" s="57" t="str">
        <f t="shared" si="22"/>
        <v/>
      </c>
      <c r="AN118" s="57" t="str">
        <f t="shared" si="23"/>
        <v/>
      </c>
      <c r="AO118" s="70">
        <f t="shared" si="24"/>
        <v>1</v>
      </c>
      <c r="AW118" s="58">
        <f t="shared" si="18"/>
        <v>-45086</v>
      </c>
      <c r="AX118" s="70">
        <f t="shared" si="25"/>
        <v>-45443</v>
      </c>
      <c r="AY118" s="98" t="str">
        <f t="shared" si="26"/>
        <v/>
      </c>
    </row>
    <row r="119" spans="1:51" x14ac:dyDescent="0.35">
      <c r="A119" s="71"/>
      <c r="B119" s="71"/>
      <c r="C119" s="72"/>
      <c r="D119" s="72"/>
      <c r="E119" s="78"/>
      <c r="F119" s="78"/>
      <c r="G119" s="82"/>
      <c r="H119" s="82"/>
      <c r="I119" s="94"/>
      <c r="J119" s="74"/>
      <c r="K119" s="74"/>
      <c r="L119" s="82"/>
      <c r="M119" s="78"/>
      <c r="N119" s="75" t="str">
        <f t="shared" si="14"/>
        <v/>
      </c>
      <c r="O119" s="76" t="str">
        <f t="shared" si="15"/>
        <v/>
      </c>
      <c r="P119" s="77"/>
      <c r="Q119" s="78"/>
      <c r="R119" s="78"/>
      <c r="S119" s="76" t="str">
        <f t="shared" si="17"/>
        <v/>
      </c>
      <c r="T119" s="113" t="str">
        <f>IF(Q119="","",IF(AND(_xlfn.DAYS(J119,G119)&lt;365,Q119&gt;1,AW119&lt;1),VLOOKUP(E119,'Composite Rents &amp; Incomes 2022'!$I$38:$J$41,2,FALSE),IF(AND(_xlfn.DAYS(J119,G119)&lt;365,Q119&lt;2,AW119&lt;1),VLOOKUP(E119,'Composite Rents &amp; Incomes 2022'!$I$28:$J$32,2,FALSE),IF(AND(_xlfn.DAYS(J119,G119)&gt;364,Q119&gt;1,AW119&lt;1),VLOOKUP(E119,'Composite Rents &amp; Incomes 2022'!$I$38:$K$41,3,FALSE),IF(AND(_xlfn.DAYS(J119,G119)&gt;364,Q119&gt;1,AW119&lt;1),VLOOKUP(E119,'Composite Rents &amp; Incomes 2022'!$I$38:$J$41,3,FALSE),IF(AND(_xlfn.DAYS(J119,G119)&lt;365,Q119&gt;1,AW119&gt;0,AX119&lt;=-1),VLOOKUP(E119,'Composite Rents &amp; Incomes 2023'!$I$38:$J$41,2,FALSE),IF(AND(_xlfn.DAYS(J119,G119)&lt;365,Q119&lt;2,AW119&gt;0,AX119&lt;=-1),VLOOKUP(E119,'Composite Rents &amp; Incomes 2023'!$I$28:$J$32,2,FALSE),IF(AND(_xlfn.DAYS(J119,G119)&gt;364,Q119&gt;1,AW119&gt;0,AX119&lt;=-1),VLOOKUP(E119,'Composite Rents &amp; Incomes 2023'!$I$38:$K$41,3,FALSE),IF(AND(_xlfn.DAYS(J119,G119)&gt;364,Q119&lt;2,AW119&lt;1,AX119&lt;=-1),VLOOKUP(E119,'Composite Rents &amp; Incomes 2023'!$I$28:$K$32,3,FALSE),IF(AND(_xlfn.DAYS(J119,G119)&lt;365,Q119&gt;1,AX119&gt;-1),VLOOKUP(E119,'Composite Rents &amp; Incomes 2024'!$I$38:$J$41,2,FALSE),IF(AND(_xlfn.DAYS(J119,G119)&lt;365,Q119&lt;2,AX119&gt;-1),VLOOKUP(E119,'Composite Rents &amp; Incomes 2024'!$I$28:$J$32,2,FALSE),IF(AND(_xlfn.DAYS(J119,G119)&gt;364,Q119&gt;1,AX119&gt;-1),VLOOKUP(E119,'Composite Rents &amp; Incomes 2024'!$I$38:$K$41,3,FALSE),IF(AND(_xlfn.DAYS(J119,G119)&gt;364,Q119&lt;2,AX119&gt;-1),VLOOKUP(E119,'Composite Rents &amp; Incomes 2024'!$I$28:$K$32,3,FALSE),"")))))))))))))</f>
        <v/>
      </c>
      <c r="U119" s="79"/>
      <c r="V119" s="69" t="str">
        <f t="shared" si="19"/>
        <v/>
      </c>
      <c r="W119" s="79"/>
      <c r="X119" s="69" t="str">
        <f t="shared" si="20"/>
        <v/>
      </c>
      <c r="Y119" s="79"/>
      <c r="Z119" s="79"/>
      <c r="AA119" s="79"/>
      <c r="AB119" s="79"/>
      <c r="AC119" s="69" t="str">
        <f t="shared" si="21"/>
        <v/>
      </c>
      <c r="AD119" s="79"/>
      <c r="AE119" s="79"/>
      <c r="AF119" s="79"/>
      <c r="AG119" s="79"/>
      <c r="AH119" s="79"/>
      <c r="AI119" s="80"/>
      <c r="AJ119" s="120" t="str">
        <f>IF(Q119="","",ROUND(IF(AND(Q119&gt;1,AW119&lt;1),VLOOKUP(Q119,'Composite Rents &amp; Incomes 2022'!$B$38:$C$40,2,FALSE),IF(AND(Q119&lt;2,AW119&lt;1),VLOOKUP(Q119,'Composite Rents &amp; Incomes 2022'!$B$28:$C$30,2,FALSE),IF(AND(Q119&gt;1,AW119&gt;0,AX119&lt;=-1),VLOOKUP(Q119,'Composite Rents &amp; Incomes 2023'!$B$38:$C$40,2,FALSE),IF(AND(Q119&lt;2,AW119&gt;0,AX119&lt;=-1),VLOOKUP(Q119,'Composite Rents &amp; Incomes 2023'!$B$28:$C$30,2,FALSE),IF(AND(Q119&gt;1,AX119&gt;-1),VLOOKUP(Q119,'Composite Rents &amp; Incomes 2024'!$B$38:$C$40,2,FALSE),IF(AND(Q119&lt;2,AX119&gt;-1),VLOOKUP(Q119,'Composite Rents &amp; Incomes 2024'!$B$28:$C$30,2,FALSE),"")))))),0))</f>
        <v/>
      </c>
      <c r="AK119" s="120" t="str">
        <f t="shared" si="16"/>
        <v/>
      </c>
      <c r="AL119" s="121"/>
      <c r="AM119" s="57" t="str">
        <f t="shared" si="22"/>
        <v/>
      </c>
      <c r="AN119" s="57" t="str">
        <f t="shared" si="23"/>
        <v/>
      </c>
      <c r="AO119" s="70">
        <f t="shared" si="24"/>
        <v>1</v>
      </c>
      <c r="AW119" s="58">
        <f t="shared" si="18"/>
        <v>-45086</v>
      </c>
      <c r="AX119" s="70">
        <f t="shared" si="25"/>
        <v>-45443</v>
      </c>
      <c r="AY119" s="98" t="str">
        <f t="shared" si="26"/>
        <v/>
      </c>
    </row>
    <row r="120" spans="1:51" x14ac:dyDescent="0.35">
      <c r="A120" s="71"/>
      <c r="B120" s="71"/>
      <c r="C120" s="72"/>
      <c r="D120" s="72"/>
      <c r="E120" s="78"/>
      <c r="F120" s="78"/>
      <c r="G120" s="82"/>
      <c r="H120" s="82"/>
      <c r="I120" s="94"/>
      <c r="J120" s="74"/>
      <c r="K120" s="74"/>
      <c r="L120" s="82"/>
      <c r="M120" s="78"/>
      <c r="N120" s="75" t="str">
        <f t="shared" si="14"/>
        <v/>
      </c>
      <c r="O120" s="76" t="str">
        <f t="shared" si="15"/>
        <v/>
      </c>
      <c r="P120" s="77"/>
      <c r="Q120" s="78"/>
      <c r="R120" s="78"/>
      <c r="S120" s="76" t="str">
        <f t="shared" si="17"/>
        <v/>
      </c>
      <c r="T120" s="113" t="str">
        <f>IF(Q120="","",IF(AND(_xlfn.DAYS(J120,G120)&lt;365,Q120&gt;1,AW120&lt;1),VLOOKUP(E120,'Composite Rents &amp; Incomes 2022'!$I$38:$J$41,2,FALSE),IF(AND(_xlfn.DAYS(J120,G120)&lt;365,Q120&lt;2,AW120&lt;1),VLOOKUP(E120,'Composite Rents &amp; Incomes 2022'!$I$28:$J$32,2,FALSE),IF(AND(_xlfn.DAYS(J120,G120)&gt;364,Q120&gt;1,AW120&lt;1),VLOOKUP(E120,'Composite Rents &amp; Incomes 2022'!$I$38:$K$41,3,FALSE),IF(AND(_xlfn.DAYS(J120,G120)&gt;364,Q120&gt;1,AW120&lt;1),VLOOKUP(E120,'Composite Rents &amp; Incomes 2022'!$I$38:$J$41,3,FALSE),IF(AND(_xlfn.DAYS(J120,G120)&lt;365,Q120&gt;1,AW120&gt;0,AX120&lt;=-1),VLOOKUP(E120,'Composite Rents &amp; Incomes 2023'!$I$38:$J$41,2,FALSE),IF(AND(_xlfn.DAYS(J120,G120)&lt;365,Q120&lt;2,AW120&gt;0,AX120&lt;=-1),VLOOKUP(E120,'Composite Rents &amp; Incomes 2023'!$I$28:$J$32,2,FALSE),IF(AND(_xlfn.DAYS(J120,G120)&gt;364,Q120&gt;1,AW120&gt;0,AX120&lt;=-1),VLOOKUP(E120,'Composite Rents &amp; Incomes 2023'!$I$38:$K$41,3,FALSE),IF(AND(_xlfn.DAYS(J120,G120)&gt;364,Q120&lt;2,AW120&lt;1,AX120&lt;=-1),VLOOKUP(E120,'Composite Rents &amp; Incomes 2023'!$I$28:$K$32,3,FALSE),IF(AND(_xlfn.DAYS(J120,G120)&lt;365,Q120&gt;1,AX120&gt;-1),VLOOKUP(E120,'Composite Rents &amp; Incomes 2024'!$I$38:$J$41,2,FALSE),IF(AND(_xlfn.DAYS(J120,G120)&lt;365,Q120&lt;2,AX120&gt;-1),VLOOKUP(E120,'Composite Rents &amp; Incomes 2024'!$I$28:$J$32,2,FALSE),IF(AND(_xlfn.DAYS(J120,G120)&gt;364,Q120&gt;1,AX120&gt;-1),VLOOKUP(E120,'Composite Rents &amp; Incomes 2024'!$I$38:$K$41,3,FALSE),IF(AND(_xlfn.DAYS(J120,G120)&gt;364,Q120&lt;2,AX120&gt;-1),VLOOKUP(E120,'Composite Rents &amp; Incomes 2024'!$I$28:$K$32,3,FALSE),"")))))))))))))</f>
        <v/>
      </c>
      <c r="U120" s="79"/>
      <c r="V120" s="69" t="str">
        <f t="shared" si="19"/>
        <v/>
      </c>
      <c r="W120" s="79"/>
      <c r="X120" s="69" t="str">
        <f t="shared" si="20"/>
        <v/>
      </c>
      <c r="Y120" s="79"/>
      <c r="Z120" s="79"/>
      <c r="AA120" s="79"/>
      <c r="AB120" s="79"/>
      <c r="AC120" s="69" t="str">
        <f t="shared" si="21"/>
        <v/>
      </c>
      <c r="AD120" s="79"/>
      <c r="AE120" s="79"/>
      <c r="AF120" s="79"/>
      <c r="AG120" s="79"/>
      <c r="AH120" s="79"/>
      <c r="AI120" s="80"/>
      <c r="AJ120" s="120" t="str">
        <f>IF(Q120="","",ROUND(IF(AND(Q120&gt;1,AW120&lt;1),VLOOKUP(Q120,'Composite Rents &amp; Incomes 2022'!$B$38:$C$40,2,FALSE),IF(AND(Q120&lt;2,AW120&lt;1),VLOOKUP(Q120,'Composite Rents &amp; Incomes 2022'!$B$28:$C$30,2,FALSE),IF(AND(Q120&gt;1,AW120&gt;0,AX120&lt;=-1),VLOOKUP(Q120,'Composite Rents &amp; Incomes 2023'!$B$38:$C$40,2,FALSE),IF(AND(Q120&lt;2,AW120&gt;0,AX120&lt;=-1),VLOOKUP(Q120,'Composite Rents &amp; Incomes 2023'!$B$28:$C$30,2,FALSE),IF(AND(Q120&gt;1,AX120&gt;-1),VLOOKUP(Q120,'Composite Rents &amp; Incomes 2024'!$B$38:$C$40,2,FALSE),IF(AND(Q120&lt;2,AX120&gt;-1),VLOOKUP(Q120,'Composite Rents &amp; Incomes 2024'!$B$28:$C$30,2,FALSE),"")))))),0))</f>
        <v/>
      </c>
      <c r="AK120" s="120" t="str">
        <f t="shared" si="16"/>
        <v/>
      </c>
      <c r="AL120" s="121"/>
      <c r="AM120" s="57" t="str">
        <f t="shared" si="22"/>
        <v/>
      </c>
      <c r="AN120" s="57" t="str">
        <f t="shared" si="23"/>
        <v/>
      </c>
      <c r="AO120" s="70">
        <f t="shared" si="24"/>
        <v>1</v>
      </c>
      <c r="AW120" s="58">
        <f t="shared" si="18"/>
        <v>-45086</v>
      </c>
      <c r="AX120" s="70">
        <f t="shared" si="25"/>
        <v>-45443</v>
      </c>
      <c r="AY120" s="98" t="str">
        <f t="shared" si="26"/>
        <v/>
      </c>
    </row>
    <row r="121" spans="1:51" x14ac:dyDescent="0.35">
      <c r="A121" s="71"/>
      <c r="B121" s="71"/>
      <c r="C121" s="72"/>
      <c r="D121" s="72"/>
      <c r="E121" s="78"/>
      <c r="F121" s="78"/>
      <c r="G121" s="82"/>
      <c r="H121" s="82"/>
      <c r="I121" s="94"/>
      <c r="J121" s="74"/>
      <c r="K121" s="74"/>
      <c r="L121" s="82"/>
      <c r="M121" s="78"/>
      <c r="N121" s="75" t="str">
        <f t="shared" si="14"/>
        <v/>
      </c>
      <c r="O121" s="76" t="str">
        <f t="shared" si="15"/>
        <v/>
      </c>
      <c r="P121" s="77"/>
      <c r="Q121" s="78"/>
      <c r="R121" s="78"/>
      <c r="S121" s="76" t="str">
        <f t="shared" si="17"/>
        <v/>
      </c>
      <c r="T121" s="113" t="str">
        <f>IF(Q121="","",IF(AND(_xlfn.DAYS(J121,G121)&lt;365,Q121&gt;1,AW121&lt;1),VLOOKUP(E121,'Composite Rents &amp; Incomes 2022'!$I$38:$J$41,2,FALSE),IF(AND(_xlfn.DAYS(J121,G121)&lt;365,Q121&lt;2,AW121&lt;1),VLOOKUP(E121,'Composite Rents &amp; Incomes 2022'!$I$28:$J$32,2,FALSE),IF(AND(_xlfn.DAYS(J121,G121)&gt;364,Q121&gt;1,AW121&lt;1),VLOOKUP(E121,'Composite Rents &amp; Incomes 2022'!$I$38:$K$41,3,FALSE),IF(AND(_xlfn.DAYS(J121,G121)&gt;364,Q121&gt;1,AW121&lt;1),VLOOKUP(E121,'Composite Rents &amp; Incomes 2022'!$I$38:$J$41,3,FALSE),IF(AND(_xlfn.DAYS(J121,G121)&lt;365,Q121&gt;1,AW121&gt;0,AX121&lt;=-1),VLOOKUP(E121,'Composite Rents &amp; Incomes 2023'!$I$38:$J$41,2,FALSE),IF(AND(_xlfn.DAYS(J121,G121)&lt;365,Q121&lt;2,AW121&gt;0,AX121&lt;=-1),VLOOKUP(E121,'Composite Rents &amp; Incomes 2023'!$I$28:$J$32,2,FALSE),IF(AND(_xlfn.DAYS(J121,G121)&gt;364,Q121&gt;1,AW121&gt;0,AX121&lt;=-1),VLOOKUP(E121,'Composite Rents &amp; Incomes 2023'!$I$38:$K$41,3,FALSE),IF(AND(_xlfn.DAYS(J121,G121)&gt;364,Q121&lt;2,AW121&lt;1,AX121&lt;=-1),VLOOKUP(E121,'Composite Rents &amp; Incomes 2023'!$I$28:$K$32,3,FALSE),IF(AND(_xlfn.DAYS(J121,G121)&lt;365,Q121&gt;1,AX121&gt;-1),VLOOKUP(E121,'Composite Rents &amp; Incomes 2024'!$I$38:$J$41,2,FALSE),IF(AND(_xlfn.DAYS(J121,G121)&lt;365,Q121&lt;2,AX121&gt;-1),VLOOKUP(E121,'Composite Rents &amp; Incomes 2024'!$I$28:$J$32,2,FALSE),IF(AND(_xlfn.DAYS(J121,G121)&gt;364,Q121&gt;1,AX121&gt;-1),VLOOKUP(E121,'Composite Rents &amp; Incomes 2024'!$I$38:$K$41,3,FALSE),IF(AND(_xlfn.DAYS(J121,G121)&gt;364,Q121&lt;2,AX121&gt;-1),VLOOKUP(E121,'Composite Rents &amp; Incomes 2024'!$I$28:$K$32,3,FALSE),"")))))))))))))</f>
        <v/>
      </c>
      <c r="U121" s="79"/>
      <c r="V121" s="69" t="str">
        <f t="shared" si="19"/>
        <v/>
      </c>
      <c r="W121" s="79"/>
      <c r="X121" s="69" t="str">
        <f t="shared" si="20"/>
        <v/>
      </c>
      <c r="Y121" s="79"/>
      <c r="Z121" s="79"/>
      <c r="AA121" s="79"/>
      <c r="AB121" s="79"/>
      <c r="AC121" s="69" t="str">
        <f t="shared" si="21"/>
        <v/>
      </c>
      <c r="AD121" s="79"/>
      <c r="AE121" s="79"/>
      <c r="AF121" s="79"/>
      <c r="AG121" s="79"/>
      <c r="AH121" s="79"/>
      <c r="AI121" s="80"/>
      <c r="AJ121" s="120" t="str">
        <f>IF(Q121="","",ROUND(IF(AND(Q121&gt;1,AW121&lt;1),VLOOKUP(Q121,'Composite Rents &amp; Incomes 2022'!$B$38:$C$40,2,FALSE),IF(AND(Q121&lt;2,AW121&lt;1),VLOOKUP(Q121,'Composite Rents &amp; Incomes 2022'!$B$28:$C$30,2,FALSE),IF(AND(Q121&gt;1,AW121&gt;0,AX121&lt;=-1),VLOOKUP(Q121,'Composite Rents &amp; Incomes 2023'!$B$38:$C$40,2,FALSE),IF(AND(Q121&lt;2,AW121&gt;0,AX121&lt;=-1),VLOOKUP(Q121,'Composite Rents &amp; Incomes 2023'!$B$28:$C$30,2,FALSE),IF(AND(Q121&gt;1,AX121&gt;-1),VLOOKUP(Q121,'Composite Rents &amp; Incomes 2024'!$B$38:$C$40,2,FALSE),IF(AND(Q121&lt;2,AX121&gt;-1),VLOOKUP(Q121,'Composite Rents &amp; Incomes 2024'!$B$28:$C$30,2,FALSE),"")))))),0))</f>
        <v/>
      </c>
      <c r="AK121" s="120" t="str">
        <f t="shared" si="16"/>
        <v/>
      </c>
      <c r="AL121" s="121"/>
      <c r="AM121" s="57" t="str">
        <f t="shared" si="22"/>
        <v/>
      </c>
      <c r="AN121" s="57" t="str">
        <f t="shared" si="23"/>
        <v/>
      </c>
      <c r="AO121" s="70">
        <f t="shared" si="24"/>
        <v>1</v>
      </c>
      <c r="AW121" s="58">
        <f t="shared" si="18"/>
        <v>-45086</v>
      </c>
      <c r="AX121" s="70">
        <f t="shared" si="25"/>
        <v>-45443</v>
      </c>
      <c r="AY121" s="98" t="str">
        <f t="shared" si="26"/>
        <v/>
      </c>
    </row>
    <row r="122" spans="1:51" x14ac:dyDescent="0.35">
      <c r="A122" s="71"/>
      <c r="B122" s="71"/>
      <c r="C122" s="72"/>
      <c r="D122" s="72"/>
      <c r="E122" s="78"/>
      <c r="F122" s="78"/>
      <c r="G122" s="82"/>
      <c r="H122" s="82"/>
      <c r="I122" s="94"/>
      <c r="J122" s="74"/>
      <c r="K122" s="74"/>
      <c r="L122" s="82"/>
      <c r="M122" s="78"/>
      <c r="N122" s="75" t="str">
        <f t="shared" si="14"/>
        <v/>
      </c>
      <c r="O122" s="76" t="str">
        <f t="shared" si="15"/>
        <v/>
      </c>
      <c r="P122" s="77"/>
      <c r="Q122" s="78"/>
      <c r="R122" s="78"/>
      <c r="S122" s="76" t="str">
        <f t="shared" si="17"/>
        <v/>
      </c>
      <c r="T122" s="113" t="str">
        <f>IF(Q122="","",IF(AND(_xlfn.DAYS(J122,G122)&lt;365,Q122&gt;1,AW122&lt;1),VLOOKUP(E122,'Composite Rents &amp; Incomes 2022'!$I$38:$J$41,2,FALSE),IF(AND(_xlfn.DAYS(J122,G122)&lt;365,Q122&lt;2,AW122&lt;1),VLOOKUP(E122,'Composite Rents &amp; Incomes 2022'!$I$28:$J$32,2,FALSE),IF(AND(_xlfn.DAYS(J122,G122)&gt;364,Q122&gt;1,AW122&lt;1),VLOOKUP(E122,'Composite Rents &amp; Incomes 2022'!$I$38:$K$41,3,FALSE),IF(AND(_xlfn.DAYS(J122,G122)&gt;364,Q122&gt;1,AW122&lt;1),VLOOKUP(E122,'Composite Rents &amp; Incomes 2022'!$I$38:$J$41,3,FALSE),IF(AND(_xlfn.DAYS(J122,G122)&lt;365,Q122&gt;1,AW122&gt;0,AX122&lt;=-1),VLOOKUP(E122,'Composite Rents &amp; Incomes 2023'!$I$38:$J$41,2,FALSE),IF(AND(_xlfn.DAYS(J122,G122)&lt;365,Q122&lt;2,AW122&gt;0,AX122&lt;=-1),VLOOKUP(E122,'Composite Rents &amp; Incomes 2023'!$I$28:$J$32,2,FALSE),IF(AND(_xlfn.DAYS(J122,G122)&gt;364,Q122&gt;1,AW122&gt;0,AX122&lt;=-1),VLOOKUP(E122,'Composite Rents &amp; Incomes 2023'!$I$38:$K$41,3,FALSE),IF(AND(_xlfn.DAYS(J122,G122)&gt;364,Q122&lt;2,AW122&lt;1,AX122&lt;=-1),VLOOKUP(E122,'Composite Rents &amp; Incomes 2023'!$I$28:$K$32,3,FALSE),IF(AND(_xlfn.DAYS(J122,G122)&lt;365,Q122&gt;1,AX122&gt;-1),VLOOKUP(E122,'Composite Rents &amp; Incomes 2024'!$I$38:$J$41,2,FALSE),IF(AND(_xlfn.DAYS(J122,G122)&lt;365,Q122&lt;2,AX122&gt;-1),VLOOKUP(E122,'Composite Rents &amp; Incomes 2024'!$I$28:$J$32,2,FALSE),IF(AND(_xlfn.DAYS(J122,G122)&gt;364,Q122&gt;1,AX122&gt;-1),VLOOKUP(E122,'Composite Rents &amp; Incomes 2024'!$I$38:$K$41,3,FALSE),IF(AND(_xlfn.DAYS(J122,G122)&gt;364,Q122&lt;2,AX122&gt;-1),VLOOKUP(E122,'Composite Rents &amp; Incomes 2024'!$I$28:$K$32,3,FALSE),"")))))))))))))</f>
        <v/>
      </c>
      <c r="U122" s="79"/>
      <c r="V122" s="69" t="str">
        <f t="shared" si="19"/>
        <v/>
      </c>
      <c r="W122" s="79"/>
      <c r="X122" s="69" t="str">
        <f t="shared" si="20"/>
        <v/>
      </c>
      <c r="Y122" s="79"/>
      <c r="Z122" s="79"/>
      <c r="AA122" s="79"/>
      <c r="AB122" s="79"/>
      <c r="AC122" s="69" t="str">
        <f t="shared" si="21"/>
        <v/>
      </c>
      <c r="AD122" s="79"/>
      <c r="AE122" s="79"/>
      <c r="AF122" s="79"/>
      <c r="AG122" s="79"/>
      <c r="AH122" s="79"/>
      <c r="AI122" s="80"/>
      <c r="AJ122" s="120" t="str">
        <f>IF(Q122="","",ROUND(IF(AND(Q122&gt;1,AW122&lt;1),VLOOKUP(Q122,'Composite Rents &amp; Incomes 2022'!$B$38:$C$40,2,FALSE),IF(AND(Q122&lt;2,AW122&lt;1),VLOOKUP(Q122,'Composite Rents &amp; Incomes 2022'!$B$28:$C$30,2,FALSE),IF(AND(Q122&gt;1,AW122&gt;0,AX122&lt;=-1),VLOOKUP(Q122,'Composite Rents &amp; Incomes 2023'!$B$38:$C$40,2,FALSE),IF(AND(Q122&lt;2,AW122&gt;0,AX122&lt;=-1),VLOOKUP(Q122,'Composite Rents &amp; Incomes 2023'!$B$28:$C$30,2,FALSE),IF(AND(Q122&gt;1,AX122&gt;-1),VLOOKUP(Q122,'Composite Rents &amp; Incomes 2024'!$B$38:$C$40,2,FALSE),IF(AND(Q122&lt;2,AX122&gt;-1),VLOOKUP(Q122,'Composite Rents &amp; Incomes 2024'!$B$28:$C$30,2,FALSE),"")))))),0))</f>
        <v/>
      </c>
      <c r="AK122" s="120" t="str">
        <f t="shared" si="16"/>
        <v/>
      </c>
      <c r="AL122" s="121"/>
      <c r="AM122" s="57" t="str">
        <f t="shared" si="22"/>
        <v/>
      </c>
      <c r="AN122" s="57" t="str">
        <f t="shared" si="23"/>
        <v/>
      </c>
      <c r="AO122" s="70">
        <f t="shared" si="24"/>
        <v>1</v>
      </c>
      <c r="AW122" s="58">
        <f t="shared" si="18"/>
        <v>-45086</v>
      </c>
      <c r="AX122" s="70">
        <f t="shared" si="25"/>
        <v>-45443</v>
      </c>
      <c r="AY122" s="98" t="str">
        <f t="shared" si="26"/>
        <v/>
      </c>
    </row>
    <row r="123" spans="1:51" x14ac:dyDescent="0.35">
      <c r="A123" s="71"/>
      <c r="B123" s="71"/>
      <c r="C123" s="72"/>
      <c r="D123" s="72"/>
      <c r="E123" s="78"/>
      <c r="F123" s="78"/>
      <c r="G123" s="82"/>
      <c r="H123" s="82"/>
      <c r="I123" s="94"/>
      <c r="J123" s="74"/>
      <c r="K123" s="74"/>
      <c r="L123" s="82"/>
      <c r="M123" s="78"/>
      <c r="N123" s="75" t="str">
        <f t="shared" si="14"/>
        <v/>
      </c>
      <c r="O123" s="76" t="str">
        <f t="shared" si="15"/>
        <v/>
      </c>
      <c r="P123" s="77"/>
      <c r="Q123" s="78"/>
      <c r="R123" s="78"/>
      <c r="S123" s="76" t="str">
        <f t="shared" si="17"/>
        <v/>
      </c>
      <c r="T123" s="113" t="str">
        <f>IF(Q123="","",IF(AND(_xlfn.DAYS(J123,G123)&lt;365,Q123&gt;1,AW123&lt;1),VLOOKUP(E123,'Composite Rents &amp; Incomes 2022'!$I$38:$J$41,2,FALSE),IF(AND(_xlfn.DAYS(J123,G123)&lt;365,Q123&lt;2,AW123&lt;1),VLOOKUP(E123,'Composite Rents &amp; Incomes 2022'!$I$28:$J$32,2,FALSE),IF(AND(_xlfn.DAYS(J123,G123)&gt;364,Q123&gt;1,AW123&lt;1),VLOOKUP(E123,'Composite Rents &amp; Incomes 2022'!$I$38:$K$41,3,FALSE),IF(AND(_xlfn.DAYS(J123,G123)&gt;364,Q123&gt;1,AW123&lt;1),VLOOKUP(E123,'Composite Rents &amp; Incomes 2022'!$I$38:$J$41,3,FALSE),IF(AND(_xlfn.DAYS(J123,G123)&lt;365,Q123&gt;1,AW123&gt;0,AX123&lt;=-1),VLOOKUP(E123,'Composite Rents &amp; Incomes 2023'!$I$38:$J$41,2,FALSE),IF(AND(_xlfn.DAYS(J123,G123)&lt;365,Q123&lt;2,AW123&gt;0,AX123&lt;=-1),VLOOKUP(E123,'Composite Rents &amp; Incomes 2023'!$I$28:$J$32,2,FALSE),IF(AND(_xlfn.DAYS(J123,G123)&gt;364,Q123&gt;1,AW123&gt;0,AX123&lt;=-1),VLOOKUP(E123,'Composite Rents &amp; Incomes 2023'!$I$38:$K$41,3,FALSE),IF(AND(_xlfn.DAYS(J123,G123)&gt;364,Q123&lt;2,AW123&lt;1,AX123&lt;=-1),VLOOKUP(E123,'Composite Rents &amp; Incomes 2023'!$I$28:$K$32,3,FALSE),IF(AND(_xlfn.DAYS(J123,G123)&lt;365,Q123&gt;1,AX123&gt;-1),VLOOKUP(E123,'Composite Rents &amp; Incomes 2024'!$I$38:$J$41,2,FALSE),IF(AND(_xlfn.DAYS(J123,G123)&lt;365,Q123&lt;2,AX123&gt;-1),VLOOKUP(E123,'Composite Rents &amp; Incomes 2024'!$I$28:$J$32,2,FALSE),IF(AND(_xlfn.DAYS(J123,G123)&gt;364,Q123&gt;1,AX123&gt;-1),VLOOKUP(E123,'Composite Rents &amp; Incomes 2024'!$I$38:$K$41,3,FALSE),IF(AND(_xlfn.DAYS(J123,G123)&gt;364,Q123&lt;2,AX123&gt;-1),VLOOKUP(E123,'Composite Rents &amp; Incomes 2024'!$I$28:$K$32,3,FALSE),"")))))))))))))</f>
        <v/>
      </c>
      <c r="U123" s="79"/>
      <c r="V123" s="69" t="str">
        <f t="shared" si="19"/>
        <v/>
      </c>
      <c r="W123" s="79"/>
      <c r="X123" s="69" t="str">
        <f t="shared" si="20"/>
        <v/>
      </c>
      <c r="Y123" s="79"/>
      <c r="Z123" s="79"/>
      <c r="AA123" s="79"/>
      <c r="AB123" s="79"/>
      <c r="AC123" s="69" t="str">
        <f t="shared" si="21"/>
        <v/>
      </c>
      <c r="AD123" s="79"/>
      <c r="AE123" s="79"/>
      <c r="AF123" s="79"/>
      <c r="AG123" s="79"/>
      <c r="AH123" s="79"/>
      <c r="AI123" s="80"/>
      <c r="AJ123" s="120" t="str">
        <f>IF(Q123="","",ROUND(IF(AND(Q123&gt;1,AW123&lt;1),VLOOKUP(Q123,'Composite Rents &amp; Incomes 2022'!$B$38:$C$40,2,FALSE),IF(AND(Q123&lt;2,AW123&lt;1),VLOOKUP(Q123,'Composite Rents &amp; Incomes 2022'!$B$28:$C$30,2,FALSE),IF(AND(Q123&gt;1,AW123&gt;0,AX123&lt;=-1),VLOOKUP(Q123,'Composite Rents &amp; Incomes 2023'!$B$38:$C$40,2,FALSE),IF(AND(Q123&lt;2,AW123&gt;0,AX123&lt;=-1),VLOOKUP(Q123,'Composite Rents &amp; Incomes 2023'!$B$28:$C$30,2,FALSE),IF(AND(Q123&gt;1,AX123&gt;-1),VLOOKUP(Q123,'Composite Rents &amp; Incomes 2024'!$B$38:$C$40,2,FALSE),IF(AND(Q123&lt;2,AX123&gt;-1),VLOOKUP(Q123,'Composite Rents &amp; Incomes 2024'!$B$28:$C$30,2,FALSE),"")))))),0))</f>
        <v/>
      </c>
      <c r="AK123" s="120" t="str">
        <f t="shared" si="16"/>
        <v/>
      </c>
      <c r="AL123" s="121"/>
      <c r="AM123" s="57" t="str">
        <f t="shared" si="22"/>
        <v/>
      </c>
      <c r="AN123" s="57" t="str">
        <f t="shared" si="23"/>
        <v/>
      </c>
      <c r="AO123" s="70">
        <f t="shared" si="24"/>
        <v>1</v>
      </c>
      <c r="AW123" s="58">
        <f t="shared" si="18"/>
        <v>-45086</v>
      </c>
      <c r="AX123" s="70">
        <f t="shared" si="25"/>
        <v>-45443</v>
      </c>
      <c r="AY123" s="98" t="str">
        <f t="shared" si="26"/>
        <v/>
      </c>
    </row>
    <row r="124" spans="1:51" x14ac:dyDescent="0.35">
      <c r="A124" s="71"/>
      <c r="B124" s="71"/>
      <c r="C124" s="72"/>
      <c r="D124" s="72"/>
      <c r="E124" s="78"/>
      <c r="F124" s="78"/>
      <c r="G124" s="82"/>
      <c r="H124" s="82"/>
      <c r="I124" s="94"/>
      <c r="J124" s="74"/>
      <c r="K124" s="74"/>
      <c r="L124" s="82"/>
      <c r="M124" s="78"/>
      <c r="N124" s="75" t="str">
        <f t="shared" si="14"/>
        <v/>
      </c>
      <c r="O124" s="76" t="str">
        <f t="shared" si="15"/>
        <v/>
      </c>
      <c r="P124" s="77"/>
      <c r="Q124" s="78"/>
      <c r="R124" s="78"/>
      <c r="S124" s="76" t="str">
        <f t="shared" si="17"/>
        <v/>
      </c>
      <c r="T124" s="113" t="str">
        <f>IF(Q124="","",IF(AND(_xlfn.DAYS(J124,G124)&lt;365,Q124&gt;1,AW124&lt;1),VLOOKUP(E124,'Composite Rents &amp; Incomes 2022'!$I$38:$J$41,2,FALSE),IF(AND(_xlfn.DAYS(J124,G124)&lt;365,Q124&lt;2,AW124&lt;1),VLOOKUP(E124,'Composite Rents &amp; Incomes 2022'!$I$28:$J$32,2,FALSE),IF(AND(_xlfn.DAYS(J124,G124)&gt;364,Q124&gt;1,AW124&lt;1),VLOOKUP(E124,'Composite Rents &amp; Incomes 2022'!$I$38:$K$41,3,FALSE),IF(AND(_xlfn.DAYS(J124,G124)&gt;364,Q124&gt;1,AW124&lt;1),VLOOKUP(E124,'Composite Rents &amp; Incomes 2022'!$I$38:$J$41,3,FALSE),IF(AND(_xlfn.DAYS(J124,G124)&lt;365,Q124&gt;1,AW124&gt;0,AX124&lt;=-1),VLOOKUP(E124,'Composite Rents &amp; Incomes 2023'!$I$38:$J$41,2,FALSE),IF(AND(_xlfn.DAYS(J124,G124)&lt;365,Q124&lt;2,AW124&gt;0,AX124&lt;=-1),VLOOKUP(E124,'Composite Rents &amp; Incomes 2023'!$I$28:$J$32,2,FALSE),IF(AND(_xlfn.DAYS(J124,G124)&gt;364,Q124&gt;1,AW124&gt;0,AX124&lt;=-1),VLOOKUP(E124,'Composite Rents &amp; Incomes 2023'!$I$38:$K$41,3,FALSE),IF(AND(_xlfn.DAYS(J124,G124)&gt;364,Q124&lt;2,AW124&lt;1,AX124&lt;=-1),VLOOKUP(E124,'Composite Rents &amp; Incomes 2023'!$I$28:$K$32,3,FALSE),IF(AND(_xlfn.DAYS(J124,G124)&lt;365,Q124&gt;1,AX124&gt;-1),VLOOKUP(E124,'Composite Rents &amp; Incomes 2024'!$I$38:$J$41,2,FALSE),IF(AND(_xlfn.DAYS(J124,G124)&lt;365,Q124&lt;2,AX124&gt;-1),VLOOKUP(E124,'Composite Rents &amp; Incomes 2024'!$I$28:$J$32,2,FALSE),IF(AND(_xlfn.DAYS(J124,G124)&gt;364,Q124&gt;1,AX124&gt;-1),VLOOKUP(E124,'Composite Rents &amp; Incomes 2024'!$I$38:$K$41,3,FALSE),IF(AND(_xlfn.DAYS(J124,G124)&gt;364,Q124&lt;2,AX124&gt;-1),VLOOKUP(E124,'Composite Rents &amp; Incomes 2024'!$I$28:$K$32,3,FALSE),"")))))))))))))</f>
        <v/>
      </c>
      <c r="U124" s="79"/>
      <c r="V124" s="69" t="str">
        <f t="shared" si="19"/>
        <v/>
      </c>
      <c r="W124" s="79"/>
      <c r="X124" s="69" t="str">
        <f t="shared" si="20"/>
        <v/>
      </c>
      <c r="Y124" s="79"/>
      <c r="Z124" s="79"/>
      <c r="AA124" s="79"/>
      <c r="AB124" s="79"/>
      <c r="AC124" s="69" t="str">
        <f t="shared" si="21"/>
        <v/>
      </c>
      <c r="AD124" s="79"/>
      <c r="AE124" s="79"/>
      <c r="AF124" s="79"/>
      <c r="AG124" s="79"/>
      <c r="AH124" s="79"/>
      <c r="AI124" s="80"/>
      <c r="AJ124" s="120" t="str">
        <f>IF(Q124="","",ROUND(IF(AND(Q124&gt;1,AW124&lt;1),VLOOKUP(Q124,'Composite Rents &amp; Incomes 2022'!$B$38:$C$40,2,FALSE),IF(AND(Q124&lt;2,AW124&lt;1),VLOOKUP(Q124,'Composite Rents &amp; Incomes 2022'!$B$28:$C$30,2,FALSE),IF(AND(Q124&gt;1,AW124&gt;0,AX124&lt;=-1),VLOOKUP(Q124,'Composite Rents &amp; Incomes 2023'!$B$38:$C$40,2,FALSE),IF(AND(Q124&lt;2,AW124&gt;0,AX124&lt;=-1),VLOOKUP(Q124,'Composite Rents &amp; Incomes 2023'!$B$28:$C$30,2,FALSE),IF(AND(Q124&gt;1,AX124&gt;-1),VLOOKUP(Q124,'Composite Rents &amp; Incomes 2024'!$B$38:$C$40,2,FALSE),IF(AND(Q124&lt;2,AX124&gt;-1),VLOOKUP(Q124,'Composite Rents &amp; Incomes 2024'!$B$28:$C$30,2,FALSE),"")))))),0))</f>
        <v/>
      </c>
      <c r="AK124" s="120" t="str">
        <f t="shared" si="16"/>
        <v/>
      </c>
      <c r="AL124" s="121"/>
      <c r="AM124" s="57" t="str">
        <f t="shared" si="22"/>
        <v/>
      </c>
      <c r="AN124" s="57" t="str">
        <f t="shared" si="23"/>
        <v/>
      </c>
      <c r="AO124" s="70">
        <f t="shared" si="24"/>
        <v>1</v>
      </c>
      <c r="AW124" s="58">
        <f t="shared" si="18"/>
        <v>-45086</v>
      </c>
      <c r="AX124" s="70">
        <f t="shared" si="25"/>
        <v>-45443</v>
      </c>
      <c r="AY124" s="98" t="str">
        <f t="shared" si="26"/>
        <v/>
      </c>
    </row>
    <row r="125" spans="1:51" x14ac:dyDescent="0.35">
      <c r="A125" s="71"/>
      <c r="B125" s="71"/>
      <c r="C125" s="72"/>
      <c r="D125" s="72"/>
      <c r="E125" s="78"/>
      <c r="F125" s="78"/>
      <c r="G125" s="82"/>
      <c r="H125" s="82"/>
      <c r="I125" s="94"/>
      <c r="J125" s="74"/>
      <c r="K125" s="74"/>
      <c r="L125" s="82"/>
      <c r="M125" s="78"/>
      <c r="N125" s="75" t="str">
        <f t="shared" si="14"/>
        <v/>
      </c>
      <c r="O125" s="76" t="str">
        <f t="shared" si="15"/>
        <v/>
      </c>
      <c r="P125" s="77"/>
      <c r="Q125" s="78"/>
      <c r="R125" s="78"/>
      <c r="S125" s="76" t="str">
        <f t="shared" si="17"/>
        <v/>
      </c>
      <c r="T125" s="113" t="str">
        <f>IF(Q125="","",IF(AND(_xlfn.DAYS(J125,G125)&lt;365,Q125&gt;1,AW125&lt;1),VLOOKUP(E125,'Composite Rents &amp; Incomes 2022'!$I$38:$J$41,2,FALSE),IF(AND(_xlfn.DAYS(J125,G125)&lt;365,Q125&lt;2,AW125&lt;1),VLOOKUP(E125,'Composite Rents &amp; Incomes 2022'!$I$28:$J$32,2,FALSE),IF(AND(_xlfn.DAYS(J125,G125)&gt;364,Q125&gt;1,AW125&lt;1),VLOOKUP(E125,'Composite Rents &amp; Incomes 2022'!$I$38:$K$41,3,FALSE),IF(AND(_xlfn.DAYS(J125,G125)&gt;364,Q125&gt;1,AW125&lt;1),VLOOKUP(E125,'Composite Rents &amp; Incomes 2022'!$I$38:$J$41,3,FALSE),IF(AND(_xlfn.DAYS(J125,G125)&lt;365,Q125&gt;1,AW125&gt;0,AX125&lt;=-1),VLOOKUP(E125,'Composite Rents &amp; Incomes 2023'!$I$38:$J$41,2,FALSE),IF(AND(_xlfn.DAYS(J125,G125)&lt;365,Q125&lt;2,AW125&gt;0,AX125&lt;=-1),VLOOKUP(E125,'Composite Rents &amp; Incomes 2023'!$I$28:$J$32,2,FALSE),IF(AND(_xlfn.DAYS(J125,G125)&gt;364,Q125&gt;1,AW125&gt;0,AX125&lt;=-1),VLOOKUP(E125,'Composite Rents &amp; Incomes 2023'!$I$38:$K$41,3,FALSE),IF(AND(_xlfn.DAYS(J125,G125)&gt;364,Q125&lt;2,AW125&lt;1,AX125&lt;=-1),VLOOKUP(E125,'Composite Rents &amp; Incomes 2023'!$I$28:$K$32,3,FALSE),IF(AND(_xlfn.DAYS(J125,G125)&lt;365,Q125&gt;1,AX125&gt;-1),VLOOKUP(E125,'Composite Rents &amp; Incomes 2024'!$I$38:$J$41,2,FALSE),IF(AND(_xlfn.DAYS(J125,G125)&lt;365,Q125&lt;2,AX125&gt;-1),VLOOKUP(E125,'Composite Rents &amp; Incomes 2024'!$I$28:$J$32,2,FALSE),IF(AND(_xlfn.DAYS(J125,G125)&gt;364,Q125&gt;1,AX125&gt;-1),VLOOKUP(E125,'Composite Rents &amp; Incomes 2024'!$I$38:$K$41,3,FALSE),IF(AND(_xlfn.DAYS(J125,G125)&gt;364,Q125&lt;2,AX125&gt;-1),VLOOKUP(E125,'Composite Rents &amp; Incomes 2024'!$I$28:$K$32,3,FALSE),"")))))))))))))</f>
        <v/>
      </c>
      <c r="U125" s="79"/>
      <c r="V125" s="69" t="str">
        <f t="shared" si="19"/>
        <v/>
      </c>
      <c r="W125" s="79"/>
      <c r="X125" s="69" t="str">
        <f t="shared" si="20"/>
        <v/>
      </c>
      <c r="Y125" s="79"/>
      <c r="Z125" s="79"/>
      <c r="AA125" s="79"/>
      <c r="AB125" s="79"/>
      <c r="AC125" s="69" t="str">
        <f t="shared" si="21"/>
        <v/>
      </c>
      <c r="AD125" s="79"/>
      <c r="AE125" s="79"/>
      <c r="AF125" s="79"/>
      <c r="AG125" s="79"/>
      <c r="AH125" s="79"/>
      <c r="AI125" s="80"/>
      <c r="AJ125" s="120" t="str">
        <f>IF(Q125="","",ROUND(IF(AND(Q125&gt;1,AW125&lt;1),VLOOKUP(Q125,'Composite Rents &amp; Incomes 2022'!$B$38:$C$40,2,FALSE),IF(AND(Q125&lt;2,AW125&lt;1),VLOOKUP(Q125,'Composite Rents &amp; Incomes 2022'!$B$28:$C$30,2,FALSE),IF(AND(Q125&gt;1,AW125&gt;0,AX125&lt;=-1),VLOOKUP(Q125,'Composite Rents &amp; Incomes 2023'!$B$38:$C$40,2,FALSE),IF(AND(Q125&lt;2,AW125&gt;0,AX125&lt;=-1),VLOOKUP(Q125,'Composite Rents &amp; Incomes 2023'!$B$28:$C$30,2,FALSE),IF(AND(Q125&gt;1,AX125&gt;-1),VLOOKUP(Q125,'Composite Rents &amp; Incomes 2024'!$B$38:$C$40,2,FALSE),IF(AND(Q125&lt;2,AX125&gt;-1),VLOOKUP(Q125,'Composite Rents &amp; Incomes 2024'!$B$28:$C$30,2,FALSE),"")))))),0))</f>
        <v/>
      </c>
      <c r="AK125" s="120" t="str">
        <f t="shared" si="16"/>
        <v/>
      </c>
      <c r="AL125" s="121"/>
      <c r="AM125" s="57" t="str">
        <f t="shared" si="22"/>
        <v/>
      </c>
      <c r="AN125" s="57" t="str">
        <f t="shared" si="23"/>
        <v/>
      </c>
      <c r="AO125" s="70">
        <f t="shared" si="24"/>
        <v>1</v>
      </c>
      <c r="AW125" s="58">
        <f t="shared" si="18"/>
        <v>-45086</v>
      </c>
      <c r="AX125" s="70">
        <f t="shared" si="25"/>
        <v>-45443</v>
      </c>
      <c r="AY125" s="98" t="str">
        <f t="shared" si="26"/>
        <v/>
      </c>
    </row>
    <row r="126" spans="1:51" x14ac:dyDescent="0.35">
      <c r="A126" s="71"/>
      <c r="B126" s="71"/>
      <c r="C126" s="72"/>
      <c r="D126" s="72"/>
      <c r="E126" s="78"/>
      <c r="F126" s="78"/>
      <c r="G126" s="82"/>
      <c r="H126" s="82"/>
      <c r="I126" s="94"/>
      <c r="J126" s="74"/>
      <c r="K126" s="74"/>
      <c r="L126" s="82"/>
      <c r="M126" s="78"/>
      <c r="N126" s="75" t="str">
        <f t="shared" si="14"/>
        <v/>
      </c>
      <c r="O126" s="76" t="str">
        <f t="shared" si="15"/>
        <v/>
      </c>
      <c r="P126" s="77"/>
      <c r="Q126" s="78"/>
      <c r="R126" s="78"/>
      <c r="S126" s="76" t="str">
        <f t="shared" si="17"/>
        <v/>
      </c>
      <c r="T126" s="113" t="str">
        <f>IF(Q126="","",IF(AND(_xlfn.DAYS(J126,G126)&lt;365,Q126&gt;1,AW126&lt;1),VLOOKUP(E126,'Composite Rents &amp; Incomes 2022'!$I$38:$J$41,2,FALSE),IF(AND(_xlfn.DAYS(J126,G126)&lt;365,Q126&lt;2,AW126&lt;1),VLOOKUP(E126,'Composite Rents &amp; Incomes 2022'!$I$28:$J$32,2,FALSE),IF(AND(_xlfn.DAYS(J126,G126)&gt;364,Q126&gt;1,AW126&lt;1),VLOOKUP(E126,'Composite Rents &amp; Incomes 2022'!$I$38:$K$41,3,FALSE),IF(AND(_xlfn.DAYS(J126,G126)&gt;364,Q126&gt;1,AW126&lt;1),VLOOKUP(E126,'Composite Rents &amp; Incomes 2022'!$I$38:$J$41,3,FALSE),IF(AND(_xlfn.DAYS(J126,G126)&lt;365,Q126&gt;1,AW126&gt;0,AX126&lt;=-1),VLOOKUP(E126,'Composite Rents &amp; Incomes 2023'!$I$38:$J$41,2,FALSE),IF(AND(_xlfn.DAYS(J126,G126)&lt;365,Q126&lt;2,AW126&gt;0,AX126&lt;=-1),VLOOKUP(E126,'Composite Rents &amp; Incomes 2023'!$I$28:$J$32,2,FALSE),IF(AND(_xlfn.DAYS(J126,G126)&gt;364,Q126&gt;1,AW126&gt;0,AX126&lt;=-1),VLOOKUP(E126,'Composite Rents &amp; Incomes 2023'!$I$38:$K$41,3,FALSE),IF(AND(_xlfn.DAYS(J126,G126)&gt;364,Q126&lt;2,AW126&lt;1,AX126&lt;=-1),VLOOKUP(E126,'Composite Rents &amp; Incomes 2023'!$I$28:$K$32,3,FALSE),IF(AND(_xlfn.DAYS(J126,G126)&lt;365,Q126&gt;1,AX126&gt;-1),VLOOKUP(E126,'Composite Rents &amp; Incomes 2024'!$I$38:$J$41,2,FALSE),IF(AND(_xlfn.DAYS(J126,G126)&lt;365,Q126&lt;2,AX126&gt;-1),VLOOKUP(E126,'Composite Rents &amp; Incomes 2024'!$I$28:$J$32,2,FALSE),IF(AND(_xlfn.DAYS(J126,G126)&gt;364,Q126&gt;1,AX126&gt;-1),VLOOKUP(E126,'Composite Rents &amp; Incomes 2024'!$I$38:$K$41,3,FALSE),IF(AND(_xlfn.DAYS(J126,G126)&gt;364,Q126&lt;2,AX126&gt;-1),VLOOKUP(E126,'Composite Rents &amp; Incomes 2024'!$I$28:$K$32,3,FALSE),"")))))))))))))</f>
        <v/>
      </c>
      <c r="U126" s="79"/>
      <c r="V126" s="69" t="str">
        <f t="shared" si="19"/>
        <v/>
      </c>
      <c r="W126" s="79"/>
      <c r="X126" s="69" t="str">
        <f t="shared" si="20"/>
        <v/>
      </c>
      <c r="Y126" s="79"/>
      <c r="Z126" s="79"/>
      <c r="AA126" s="79"/>
      <c r="AB126" s="79"/>
      <c r="AC126" s="69" t="str">
        <f t="shared" si="21"/>
        <v/>
      </c>
      <c r="AD126" s="79"/>
      <c r="AE126" s="79"/>
      <c r="AF126" s="79"/>
      <c r="AG126" s="79"/>
      <c r="AH126" s="79"/>
      <c r="AI126" s="80"/>
      <c r="AJ126" s="120" t="str">
        <f>IF(Q126="","",ROUND(IF(AND(Q126&gt;1,AW126&lt;1),VLOOKUP(Q126,'Composite Rents &amp; Incomes 2022'!$B$38:$C$40,2,FALSE),IF(AND(Q126&lt;2,AW126&lt;1),VLOOKUP(Q126,'Composite Rents &amp; Incomes 2022'!$B$28:$C$30,2,FALSE),IF(AND(Q126&gt;1,AW126&gt;0,AX126&lt;=-1),VLOOKUP(Q126,'Composite Rents &amp; Incomes 2023'!$B$38:$C$40,2,FALSE),IF(AND(Q126&lt;2,AW126&gt;0,AX126&lt;=-1),VLOOKUP(Q126,'Composite Rents &amp; Incomes 2023'!$B$28:$C$30,2,FALSE),IF(AND(Q126&gt;1,AX126&gt;-1),VLOOKUP(Q126,'Composite Rents &amp; Incomes 2024'!$B$38:$C$40,2,FALSE),IF(AND(Q126&lt;2,AX126&gt;-1),VLOOKUP(Q126,'Composite Rents &amp; Incomes 2024'!$B$28:$C$30,2,FALSE),"")))))),0))</f>
        <v/>
      </c>
      <c r="AK126" s="120" t="str">
        <f t="shared" si="16"/>
        <v/>
      </c>
      <c r="AL126" s="121"/>
      <c r="AM126" s="57" t="str">
        <f t="shared" si="22"/>
        <v/>
      </c>
      <c r="AN126" s="57" t="str">
        <f t="shared" si="23"/>
        <v/>
      </c>
      <c r="AO126" s="70">
        <f t="shared" si="24"/>
        <v>1</v>
      </c>
      <c r="AW126" s="58">
        <f t="shared" si="18"/>
        <v>-45086</v>
      </c>
      <c r="AX126" s="70">
        <f t="shared" si="25"/>
        <v>-45443</v>
      </c>
      <c r="AY126" s="98" t="str">
        <f t="shared" si="26"/>
        <v/>
      </c>
    </row>
    <row r="127" spans="1:51" x14ac:dyDescent="0.35">
      <c r="A127" s="71"/>
      <c r="B127" s="71"/>
      <c r="C127" s="72"/>
      <c r="D127" s="72"/>
      <c r="E127" s="78"/>
      <c r="F127" s="78"/>
      <c r="G127" s="82"/>
      <c r="H127" s="82"/>
      <c r="I127" s="94"/>
      <c r="J127" s="74"/>
      <c r="K127" s="74"/>
      <c r="L127" s="82"/>
      <c r="M127" s="78"/>
      <c r="N127" s="75" t="str">
        <f t="shared" si="14"/>
        <v/>
      </c>
      <c r="O127" s="76" t="str">
        <f t="shared" si="15"/>
        <v/>
      </c>
      <c r="P127" s="77"/>
      <c r="Q127" s="78"/>
      <c r="R127" s="78"/>
      <c r="S127" s="76" t="str">
        <f t="shared" si="17"/>
        <v/>
      </c>
      <c r="T127" s="113" t="str">
        <f>IF(Q127="","",IF(AND(_xlfn.DAYS(J127,G127)&lt;365,Q127&gt;1,AW127&lt;1),VLOOKUP(E127,'Composite Rents &amp; Incomes 2022'!$I$38:$J$41,2,FALSE),IF(AND(_xlfn.DAYS(J127,G127)&lt;365,Q127&lt;2,AW127&lt;1),VLOOKUP(E127,'Composite Rents &amp; Incomes 2022'!$I$28:$J$32,2,FALSE),IF(AND(_xlfn.DAYS(J127,G127)&gt;364,Q127&gt;1,AW127&lt;1),VLOOKUP(E127,'Composite Rents &amp; Incomes 2022'!$I$38:$K$41,3,FALSE),IF(AND(_xlfn.DAYS(J127,G127)&gt;364,Q127&gt;1,AW127&lt;1),VLOOKUP(E127,'Composite Rents &amp; Incomes 2022'!$I$38:$J$41,3,FALSE),IF(AND(_xlfn.DAYS(J127,G127)&lt;365,Q127&gt;1,AW127&gt;0,AX127&lt;=-1),VLOOKUP(E127,'Composite Rents &amp; Incomes 2023'!$I$38:$J$41,2,FALSE),IF(AND(_xlfn.DAYS(J127,G127)&lt;365,Q127&lt;2,AW127&gt;0,AX127&lt;=-1),VLOOKUP(E127,'Composite Rents &amp; Incomes 2023'!$I$28:$J$32,2,FALSE),IF(AND(_xlfn.DAYS(J127,G127)&gt;364,Q127&gt;1,AW127&gt;0,AX127&lt;=-1),VLOOKUP(E127,'Composite Rents &amp; Incomes 2023'!$I$38:$K$41,3,FALSE),IF(AND(_xlfn.DAYS(J127,G127)&gt;364,Q127&lt;2,AW127&lt;1,AX127&lt;=-1),VLOOKUP(E127,'Composite Rents &amp; Incomes 2023'!$I$28:$K$32,3,FALSE),IF(AND(_xlfn.DAYS(J127,G127)&lt;365,Q127&gt;1,AX127&gt;-1),VLOOKUP(E127,'Composite Rents &amp; Incomes 2024'!$I$38:$J$41,2,FALSE),IF(AND(_xlfn.DAYS(J127,G127)&lt;365,Q127&lt;2,AX127&gt;-1),VLOOKUP(E127,'Composite Rents &amp; Incomes 2024'!$I$28:$J$32,2,FALSE),IF(AND(_xlfn.DAYS(J127,G127)&gt;364,Q127&gt;1,AX127&gt;-1),VLOOKUP(E127,'Composite Rents &amp; Incomes 2024'!$I$38:$K$41,3,FALSE),IF(AND(_xlfn.DAYS(J127,G127)&gt;364,Q127&lt;2,AX127&gt;-1),VLOOKUP(E127,'Composite Rents &amp; Incomes 2024'!$I$28:$K$32,3,FALSE),"")))))))))))))</f>
        <v/>
      </c>
      <c r="U127" s="79"/>
      <c r="V127" s="69" t="str">
        <f t="shared" si="19"/>
        <v/>
      </c>
      <c r="W127" s="79"/>
      <c r="X127" s="69" t="str">
        <f t="shared" si="20"/>
        <v/>
      </c>
      <c r="Y127" s="79"/>
      <c r="Z127" s="79"/>
      <c r="AA127" s="79"/>
      <c r="AB127" s="79"/>
      <c r="AC127" s="69" t="str">
        <f t="shared" si="21"/>
        <v/>
      </c>
      <c r="AD127" s="79"/>
      <c r="AE127" s="79"/>
      <c r="AF127" s="79"/>
      <c r="AG127" s="79"/>
      <c r="AH127" s="79"/>
      <c r="AI127" s="80"/>
      <c r="AJ127" s="120" t="str">
        <f>IF(Q127="","",ROUND(IF(AND(Q127&gt;1,AW127&lt;1),VLOOKUP(Q127,'Composite Rents &amp; Incomes 2022'!$B$38:$C$40,2,FALSE),IF(AND(Q127&lt;2,AW127&lt;1),VLOOKUP(Q127,'Composite Rents &amp; Incomes 2022'!$B$28:$C$30,2,FALSE),IF(AND(Q127&gt;1,AW127&gt;0,AX127&lt;=-1),VLOOKUP(Q127,'Composite Rents &amp; Incomes 2023'!$B$38:$C$40,2,FALSE),IF(AND(Q127&lt;2,AW127&gt;0,AX127&lt;=-1),VLOOKUP(Q127,'Composite Rents &amp; Incomes 2023'!$B$28:$C$30,2,FALSE),IF(AND(Q127&gt;1,AX127&gt;-1),VLOOKUP(Q127,'Composite Rents &amp; Incomes 2024'!$B$38:$C$40,2,FALSE),IF(AND(Q127&lt;2,AX127&gt;-1),VLOOKUP(Q127,'Composite Rents &amp; Incomes 2024'!$B$28:$C$30,2,FALSE),"")))))),0))</f>
        <v/>
      </c>
      <c r="AK127" s="120" t="str">
        <f t="shared" si="16"/>
        <v/>
      </c>
      <c r="AL127" s="121"/>
      <c r="AM127" s="57" t="str">
        <f t="shared" si="22"/>
        <v/>
      </c>
      <c r="AN127" s="57" t="str">
        <f t="shared" si="23"/>
        <v/>
      </c>
      <c r="AO127" s="70">
        <f t="shared" si="24"/>
        <v>1</v>
      </c>
      <c r="AW127" s="58">
        <f t="shared" si="18"/>
        <v>-45086</v>
      </c>
      <c r="AX127" s="70">
        <f t="shared" si="25"/>
        <v>-45443</v>
      </c>
      <c r="AY127" s="98" t="str">
        <f t="shared" si="26"/>
        <v/>
      </c>
    </row>
    <row r="128" spans="1:51" x14ac:dyDescent="0.35">
      <c r="A128" s="71"/>
      <c r="B128" s="71"/>
      <c r="C128" s="72"/>
      <c r="D128" s="72"/>
      <c r="E128" s="78"/>
      <c r="F128" s="78"/>
      <c r="G128" s="82"/>
      <c r="H128" s="82"/>
      <c r="I128" s="94"/>
      <c r="J128" s="74"/>
      <c r="K128" s="74"/>
      <c r="L128" s="82"/>
      <c r="M128" s="78"/>
      <c r="N128" s="75" t="str">
        <f t="shared" si="14"/>
        <v/>
      </c>
      <c r="O128" s="76" t="str">
        <f t="shared" si="15"/>
        <v/>
      </c>
      <c r="P128" s="77"/>
      <c r="Q128" s="78"/>
      <c r="R128" s="78"/>
      <c r="S128" s="76" t="str">
        <f t="shared" si="17"/>
        <v/>
      </c>
      <c r="T128" s="113" t="str">
        <f>IF(Q128="","",IF(AND(_xlfn.DAYS(J128,G128)&lt;365,Q128&gt;1,AW128&lt;1),VLOOKUP(E128,'Composite Rents &amp; Incomes 2022'!$I$38:$J$41,2,FALSE),IF(AND(_xlfn.DAYS(J128,G128)&lt;365,Q128&lt;2,AW128&lt;1),VLOOKUP(E128,'Composite Rents &amp; Incomes 2022'!$I$28:$J$32,2,FALSE),IF(AND(_xlfn.DAYS(J128,G128)&gt;364,Q128&gt;1,AW128&lt;1),VLOOKUP(E128,'Composite Rents &amp; Incomes 2022'!$I$38:$K$41,3,FALSE),IF(AND(_xlfn.DAYS(J128,G128)&gt;364,Q128&gt;1,AW128&lt;1),VLOOKUP(E128,'Composite Rents &amp; Incomes 2022'!$I$38:$J$41,3,FALSE),IF(AND(_xlfn.DAYS(J128,G128)&lt;365,Q128&gt;1,AW128&gt;0,AX128&lt;=-1),VLOOKUP(E128,'Composite Rents &amp; Incomes 2023'!$I$38:$J$41,2,FALSE),IF(AND(_xlfn.DAYS(J128,G128)&lt;365,Q128&lt;2,AW128&gt;0,AX128&lt;=-1),VLOOKUP(E128,'Composite Rents &amp; Incomes 2023'!$I$28:$J$32,2,FALSE),IF(AND(_xlfn.DAYS(J128,G128)&gt;364,Q128&gt;1,AW128&gt;0,AX128&lt;=-1),VLOOKUP(E128,'Composite Rents &amp; Incomes 2023'!$I$38:$K$41,3,FALSE),IF(AND(_xlfn.DAYS(J128,G128)&gt;364,Q128&lt;2,AW128&lt;1,AX128&lt;=-1),VLOOKUP(E128,'Composite Rents &amp; Incomes 2023'!$I$28:$K$32,3,FALSE),IF(AND(_xlfn.DAYS(J128,G128)&lt;365,Q128&gt;1,AX128&gt;-1),VLOOKUP(E128,'Composite Rents &amp; Incomes 2024'!$I$38:$J$41,2,FALSE),IF(AND(_xlfn.DAYS(J128,G128)&lt;365,Q128&lt;2,AX128&gt;-1),VLOOKUP(E128,'Composite Rents &amp; Incomes 2024'!$I$28:$J$32,2,FALSE),IF(AND(_xlfn.DAYS(J128,G128)&gt;364,Q128&gt;1,AX128&gt;-1),VLOOKUP(E128,'Composite Rents &amp; Incomes 2024'!$I$38:$K$41,3,FALSE),IF(AND(_xlfn.DAYS(J128,G128)&gt;364,Q128&lt;2,AX128&gt;-1),VLOOKUP(E128,'Composite Rents &amp; Incomes 2024'!$I$28:$K$32,3,FALSE),"")))))))))))))</f>
        <v/>
      </c>
      <c r="U128" s="79"/>
      <c r="V128" s="69" t="str">
        <f t="shared" si="19"/>
        <v/>
      </c>
      <c r="W128" s="79"/>
      <c r="X128" s="69" t="str">
        <f t="shared" si="20"/>
        <v/>
      </c>
      <c r="Y128" s="79"/>
      <c r="Z128" s="79"/>
      <c r="AA128" s="79"/>
      <c r="AB128" s="79"/>
      <c r="AC128" s="69" t="str">
        <f t="shared" si="21"/>
        <v/>
      </c>
      <c r="AD128" s="79"/>
      <c r="AE128" s="79"/>
      <c r="AF128" s="79"/>
      <c r="AG128" s="79"/>
      <c r="AH128" s="79"/>
      <c r="AI128" s="80"/>
      <c r="AJ128" s="120" t="str">
        <f>IF(Q128="","",ROUND(IF(AND(Q128&gt;1,AW128&lt;1),VLOOKUP(Q128,'Composite Rents &amp; Incomes 2022'!$B$38:$C$40,2,FALSE),IF(AND(Q128&lt;2,AW128&lt;1),VLOOKUP(Q128,'Composite Rents &amp; Incomes 2022'!$B$28:$C$30,2,FALSE),IF(AND(Q128&gt;1,AW128&gt;0,AX128&lt;=-1),VLOOKUP(Q128,'Composite Rents &amp; Incomes 2023'!$B$38:$C$40,2,FALSE),IF(AND(Q128&lt;2,AW128&gt;0,AX128&lt;=-1),VLOOKUP(Q128,'Composite Rents &amp; Incomes 2023'!$B$28:$C$30,2,FALSE),IF(AND(Q128&gt;1,AX128&gt;-1),VLOOKUP(Q128,'Composite Rents &amp; Incomes 2024'!$B$38:$C$40,2,FALSE),IF(AND(Q128&lt;2,AX128&gt;-1),VLOOKUP(Q128,'Composite Rents &amp; Incomes 2024'!$B$28:$C$30,2,FALSE),"")))))),0))</f>
        <v/>
      </c>
      <c r="AK128" s="120" t="str">
        <f t="shared" si="16"/>
        <v/>
      </c>
      <c r="AL128" s="121"/>
      <c r="AM128" s="57" t="str">
        <f t="shared" si="22"/>
        <v/>
      </c>
      <c r="AN128" s="57" t="str">
        <f t="shared" si="23"/>
        <v/>
      </c>
      <c r="AO128" s="70">
        <f t="shared" si="24"/>
        <v>1</v>
      </c>
      <c r="AW128" s="58">
        <f t="shared" si="18"/>
        <v>-45086</v>
      </c>
      <c r="AX128" s="70">
        <f t="shared" si="25"/>
        <v>-45443</v>
      </c>
      <c r="AY128" s="98" t="str">
        <f t="shared" si="26"/>
        <v/>
      </c>
    </row>
    <row r="129" spans="1:51" x14ac:dyDescent="0.35">
      <c r="A129" s="71"/>
      <c r="B129" s="71"/>
      <c r="C129" s="72"/>
      <c r="D129" s="72"/>
      <c r="E129" s="78"/>
      <c r="F129" s="78"/>
      <c r="G129" s="82"/>
      <c r="H129" s="82"/>
      <c r="I129" s="94"/>
      <c r="J129" s="74"/>
      <c r="K129" s="74"/>
      <c r="L129" s="82"/>
      <c r="M129" s="78"/>
      <c r="N129" s="75" t="str">
        <f t="shared" ref="N129:N134" si="27">IF(M129="","",365-M129)</f>
        <v/>
      </c>
      <c r="O129" s="76" t="str">
        <f t="shared" ref="O129:O134" si="28">IF(N129="","",N129/365)</f>
        <v/>
      </c>
      <c r="P129" s="77"/>
      <c r="Q129" s="78"/>
      <c r="R129" s="78"/>
      <c r="S129" s="76" t="str">
        <f t="shared" si="17"/>
        <v/>
      </c>
      <c r="T129" s="113" t="str">
        <f>IF(Q129="","",IF(AND(_xlfn.DAYS(J129,G129)&lt;365,Q129&gt;1,AW129&lt;1),VLOOKUP(E129,'Composite Rents &amp; Incomes 2022'!$I$38:$J$41,2,FALSE),IF(AND(_xlfn.DAYS(J129,G129)&lt;365,Q129&lt;2,AW129&lt;1),VLOOKUP(E129,'Composite Rents &amp; Incomes 2022'!$I$28:$J$32,2,FALSE),IF(AND(_xlfn.DAYS(J129,G129)&gt;364,Q129&gt;1,AW129&lt;1),VLOOKUP(E129,'Composite Rents &amp; Incomes 2022'!$I$38:$K$41,3,FALSE),IF(AND(_xlfn.DAYS(J129,G129)&gt;364,Q129&gt;1,AW129&lt;1),VLOOKUP(E129,'Composite Rents &amp; Incomes 2022'!$I$38:$J$41,3,FALSE),IF(AND(_xlfn.DAYS(J129,G129)&lt;365,Q129&gt;1,AW129&gt;0,AX129&lt;=-1),VLOOKUP(E129,'Composite Rents &amp; Incomes 2023'!$I$38:$J$41,2,FALSE),IF(AND(_xlfn.DAYS(J129,G129)&lt;365,Q129&lt;2,AW129&gt;0,AX129&lt;=-1),VLOOKUP(E129,'Composite Rents &amp; Incomes 2023'!$I$28:$J$32,2,FALSE),IF(AND(_xlfn.DAYS(J129,G129)&gt;364,Q129&gt;1,AW129&gt;0,AX129&lt;=-1),VLOOKUP(E129,'Composite Rents &amp; Incomes 2023'!$I$38:$K$41,3,FALSE),IF(AND(_xlfn.DAYS(J129,G129)&gt;364,Q129&lt;2,AW129&lt;1,AX129&lt;=-1),VLOOKUP(E129,'Composite Rents &amp; Incomes 2023'!$I$28:$K$32,3,FALSE),IF(AND(_xlfn.DAYS(J129,G129)&lt;365,Q129&gt;1,AX129&gt;-1),VLOOKUP(E129,'Composite Rents &amp; Incomes 2024'!$I$38:$J$41,2,FALSE),IF(AND(_xlfn.DAYS(J129,G129)&lt;365,Q129&lt;2,AX129&gt;-1),VLOOKUP(E129,'Composite Rents &amp; Incomes 2024'!$I$28:$J$32,2,FALSE),IF(AND(_xlfn.DAYS(J129,G129)&gt;364,Q129&gt;1,AX129&gt;-1),VLOOKUP(E129,'Composite Rents &amp; Incomes 2024'!$I$38:$K$41,3,FALSE),IF(AND(_xlfn.DAYS(J129,G129)&gt;364,Q129&lt;2,AX129&gt;-1),VLOOKUP(E129,'Composite Rents &amp; Incomes 2024'!$I$28:$K$32,3,FALSE),"")))))))))))))</f>
        <v/>
      </c>
      <c r="U129" s="79"/>
      <c r="V129" s="69" t="str">
        <f t="shared" si="19"/>
        <v/>
      </c>
      <c r="W129" s="79"/>
      <c r="X129" s="69" t="str">
        <f t="shared" si="20"/>
        <v/>
      </c>
      <c r="Y129" s="79"/>
      <c r="Z129" s="79"/>
      <c r="AA129" s="79"/>
      <c r="AB129" s="79"/>
      <c r="AC129" s="69" t="str">
        <f t="shared" si="21"/>
        <v/>
      </c>
      <c r="AD129" s="79"/>
      <c r="AE129" s="79"/>
      <c r="AF129" s="79"/>
      <c r="AG129" s="79"/>
      <c r="AH129" s="79"/>
      <c r="AI129" s="80"/>
      <c r="AJ129" s="120" t="str">
        <f>IF(Q129="","",ROUND(IF(AND(Q129&gt;1,AW129&lt;1),VLOOKUP(Q129,'Composite Rents &amp; Incomes 2022'!$B$38:$C$40,2,FALSE),IF(AND(Q129&lt;2,AW129&lt;1),VLOOKUP(Q129,'Composite Rents &amp; Incomes 2022'!$B$28:$C$30,2,FALSE),IF(AND(Q129&gt;1,AW129&gt;0,AX129&lt;=-1),VLOOKUP(Q129,'Composite Rents &amp; Incomes 2023'!$B$38:$C$40,2,FALSE),IF(AND(Q129&lt;2,AW129&gt;0,AX129&lt;=-1),VLOOKUP(Q129,'Composite Rents &amp; Incomes 2023'!$B$28:$C$30,2,FALSE),IF(AND(Q129&gt;1,AX129&gt;-1),VLOOKUP(Q129,'Composite Rents &amp; Incomes 2024'!$B$38:$C$40,2,FALSE),IF(AND(Q129&lt;2,AX129&gt;-1),VLOOKUP(Q129,'Composite Rents &amp; Incomes 2024'!$B$28:$C$30,2,FALSE),"")))))),0))</f>
        <v/>
      </c>
      <c r="AK129" s="120" t="str">
        <f t="shared" ref="AK129:AK134" si="29">IF(AH129="","",AJ129-AI129-AH129-AF129-AC129-Z129-X129-V129)</f>
        <v/>
      </c>
      <c r="AL129" s="121"/>
      <c r="AM129" s="57" t="str">
        <f t="shared" si="22"/>
        <v/>
      </c>
      <c r="AN129" s="57" t="str">
        <f t="shared" si="23"/>
        <v/>
      </c>
      <c r="AO129" s="70">
        <f t="shared" si="24"/>
        <v>1</v>
      </c>
      <c r="AW129" s="58">
        <f t="shared" si="18"/>
        <v>-45086</v>
      </c>
      <c r="AX129" s="70">
        <f t="shared" si="25"/>
        <v>-45443</v>
      </c>
      <c r="AY129" s="98" t="str">
        <f t="shared" si="26"/>
        <v/>
      </c>
    </row>
    <row r="130" spans="1:51" x14ac:dyDescent="0.35">
      <c r="A130" s="71"/>
      <c r="B130" s="71"/>
      <c r="C130" s="72"/>
      <c r="D130" s="72"/>
      <c r="E130" s="78"/>
      <c r="F130" s="78"/>
      <c r="G130" s="82"/>
      <c r="H130" s="82"/>
      <c r="I130" s="94"/>
      <c r="J130" s="74"/>
      <c r="K130" s="74"/>
      <c r="L130" s="82"/>
      <c r="M130" s="78"/>
      <c r="N130" s="75" t="str">
        <f t="shared" si="27"/>
        <v/>
      </c>
      <c r="O130" s="76" t="str">
        <f t="shared" si="28"/>
        <v/>
      </c>
      <c r="P130" s="77"/>
      <c r="Q130" s="78"/>
      <c r="R130" s="78"/>
      <c r="S130" s="76" t="str">
        <f t="shared" si="17"/>
        <v/>
      </c>
      <c r="T130" s="113" t="str">
        <f>IF(Q130="","",IF(AND(_xlfn.DAYS(J130,G130)&lt;365,Q130&gt;1,AW130&lt;1),VLOOKUP(E130,'Composite Rents &amp; Incomes 2022'!$I$38:$J$41,2,FALSE),IF(AND(_xlfn.DAYS(J130,G130)&lt;365,Q130&lt;2,AW130&lt;1),VLOOKUP(E130,'Composite Rents &amp; Incomes 2022'!$I$28:$J$32,2,FALSE),IF(AND(_xlfn.DAYS(J130,G130)&gt;364,Q130&gt;1,AW130&lt;1),VLOOKUP(E130,'Composite Rents &amp; Incomes 2022'!$I$38:$K$41,3,FALSE),IF(AND(_xlfn.DAYS(J130,G130)&gt;364,Q130&gt;1,AW130&lt;1),VLOOKUP(E130,'Composite Rents &amp; Incomes 2022'!$I$38:$J$41,3,FALSE),IF(AND(_xlfn.DAYS(J130,G130)&lt;365,Q130&gt;1,AW130&gt;0,AX130&lt;=-1),VLOOKUP(E130,'Composite Rents &amp; Incomes 2023'!$I$38:$J$41,2,FALSE),IF(AND(_xlfn.DAYS(J130,G130)&lt;365,Q130&lt;2,AW130&gt;0,AX130&lt;=-1),VLOOKUP(E130,'Composite Rents &amp; Incomes 2023'!$I$28:$J$32,2,FALSE),IF(AND(_xlfn.DAYS(J130,G130)&gt;364,Q130&gt;1,AW130&gt;0,AX130&lt;=-1),VLOOKUP(E130,'Composite Rents &amp; Incomes 2023'!$I$38:$K$41,3,FALSE),IF(AND(_xlfn.DAYS(J130,G130)&gt;364,Q130&lt;2,AW130&lt;1,AX130&lt;=-1),VLOOKUP(E130,'Composite Rents &amp; Incomes 2023'!$I$28:$K$32,3,FALSE),IF(AND(_xlfn.DAYS(J130,G130)&lt;365,Q130&gt;1,AX130&gt;-1),VLOOKUP(E130,'Composite Rents &amp; Incomes 2024'!$I$38:$J$41,2,FALSE),IF(AND(_xlfn.DAYS(J130,G130)&lt;365,Q130&lt;2,AX130&gt;-1),VLOOKUP(E130,'Composite Rents &amp; Incomes 2024'!$I$28:$J$32,2,FALSE),IF(AND(_xlfn.DAYS(J130,G130)&gt;364,Q130&gt;1,AX130&gt;-1),VLOOKUP(E130,'Composite Rents &amp; Incomes 2024'!$I$38:$K$41,3,FALSE),IF(AND(_xlfn.DAYS(J130,G130)&gt;364,Q130&lt;2,AX130&gt;-1),VLOOKUP(E130,'Composite Rents &amp; Incomes 2024'!$I$28:$K$32,3,FALSE),"")))))))))))))</f>
        <v/>
      </c>
      <c r="U130" s="79"/>
      <c r="V130" s="69" t="str">
        <f t="shared" si="19"/>
        <v/>
      </c>
      <c r="W130" s="79"/>
      <c r="X130" s="69" t="str">
        <f t="shared" si="20"/>
        <v/>
      </c>
      <c r="Y130" s="79"/>
      <c r="Z130" s="79"/>
      <c r="AA130" s="79"/>
      <c r="AB130" s="79"/>
      <c r="AC130" s="69" t="str">
        <f t="shared" si="21"/>
        <v/>
      </c>
      <c r="AD130" s="79"/>
      <c r="AE130" s="79"/>
      <c r="AF130" s="79"/>
      <c r="AG130" s="79"/>
      <c r="AH130" s="79"/>
      <c r="AI130" s="80"/>
      <c r="AJ130" s="120" t="str">
        <f>IF(Q130="","",ROUND(IF(AND(Q130&gt;1,AW130&lt;1),VLOOKUP(Q130,'Composite Rents &amp; Incomes 2022'!$B$38:$C$40,2,FALSE),IF(AND(Q130&lt;2,AW130&lt;1),VLOOKUP(Q130,'Composite Rents &amp; Incomes 2022'!$B$28:$C$30,2,FALSE),IF(AND(Q130&gt;1,AW130&gt;0,AX130&lt;=-1),VLOOKUP(Q130,'Composite Rents &amp; Incomes 2023'!$B$38:$C$40,2,FALSE),IF(AND(Q130&lt;2,AW130&gt;0,AX130&lt;=-1),VLOOKUP(Q130,'Composite Rents &amp; Incomes 2023'!$B$28:$C$30,2,FALSE),IF(AND(Q130&gt;1,AX130&gt;-1),VLOOKUP(Q130,'Composite Rents &amp; Incomes 2024'!$B$38:$C$40,2,FALSE),IF(AND(Q130&lt;2,AX130&gt;-1),VLOOKUP(Q130,'Composite Rents &amp; Incomes 2024'!$B$28:$C$30,2,FALSE),"")))))),0))</f>
        <v/>
      </c>
      <c r="AK130" s="120" t="str">
        <f t="shared" si="29"/>
        <v/>
      </c>
      <c r="AL130" s="121"/>
      <c r="AM130" s="57" t="str">
        <f t="shared" si="22"/>
        <v/>
      </c>
      <c r="AN130" s="57" t="str">
        <f t="shared" si="23"/>
        <v/>
      </c>
      <c r="AO130" s="70">
        <f t="shared" si="24"/>
        <v>1</v>
      </c>
      <c r="AW130" s="58">
        <f t="shared" si="18"/>
        <v>-45086</v>
      </c>
      <c r="AX130" s="70">
        <f t="shared" si="25"/>
        <v>-45443</v>
      </c>
      <c r="AY130" s="98" t="str">
        <f t="shared" si="26"/>
        <v/>
      </c>
    </row>
    <row r="131" spans="1:51" x14ac:dyDescent="0.35">
      <c r="A131" s="71"/>
      <c r="B131" s="71"/>
      <c r="C131" s="72"/>
      <c r="D131" s="72"/>
      <c r="E131" s="78"/>
      <c r="F131" s="78"/>
      <c r="G131" s="82"/>
      <c r="H131" s="82"/>
      <c r="I131" s="94"/>
      <c r="J131" s="74"/>
      <c r="K131" s="74"/>
      <c r="L131" s="82"/>
      <c r="M131" s="78"/>
      <c r="N131" s="75" t="str">
        <f t="shared" si="27"/>
        <v/>
      </c>
      <c r="O131" s="76" t="str">
        <f t="shared" si="28"/>
        <v/>
      </c>
      <c r="P131" s="77"/>
      <c r="Q131" s="78"/>
      <c r="R131" s="78"/>
      <c r="S131" s="76" t="str">
        <f t="shared" si="17"/>
        <v/>
      </c>
      <c r="T131" s="113" t="str">
        <f>IF(Q131="","",IF(AND(_xlfn.DAYS(J131,G131)&lt;365,Q131&gt;1,AW131&lt;1),VLOOKUP(E131,'Composite Rents &amp; Incomes 2022'!$I$38:$J$41,2,FALSE),IF(AND(_xlfn.DAYS(J131,G131)&lt;365,Q131&lt;2,AW131&lt;1),VLOOKUP(E131,'Composite Rents &amp; Incomes 2022'!$I$28:$J$32,2,FALSE),IF(AND(_xlfn.DAYS(J131,G131)&gt;364,Q131&gt;1,AW131&lt;1),VLOOKUP(E131,'Composite Rents &amp; Incomes 2022'!$I$38:$K$41,3,FALSE),IF(AND(_xlfn.DAYS(J131,G131)&gt;364,Q131&gt;1,AW131&lt;1),VLOOKUP(E131,'Composite Rents &amp; Incomes 2022'!$I$38:$J$41,3,FALSE),IF(AND(_xlfn.DAYS(J131,G131)&lt;365,Q131&gt;1,AW131&gt;0,AX131&lt;=-1),VLOOKUP(E131,'Composite Rents &amp; Incomes 2023'!$I$38:$J$41,2,FALSE),IF(AND(_xlfn.DAYS(J131,G131)&lt;365,Q131&lt;2,AW131&gt;0,AX131&lt;=-1),VLOOKUP(E131,'Composite Rents &amp; Incomes 2023'!$I$28:$J$32,2,FALSE),IF(AND(_xlfn.DAYS(J131,G131)&gt;364,Q131&gt;1,AW131&gt;0,AX131&lt;=-1),VLOOKUP(E131,'Composite Rents &amp; Incomes 2023'!$I$38:$K$41,3,FALSE),IF(AND(_xlfn.DAYS(J131,G131)&gt;364,Q131&lt;2,AW131&lt;1,AX131&lt;=-1),VLOOKUP(E131,'Composite Rents &amp; Incomes 2023'!$I$28:$K$32,3,FALSE),IF(AND(_xlfn.DAYS(J131,G131)&lt;365,Q131&gt;1,AX131&gt;-1),VLOOKUP(E131,'Composite Rents &amp; Incomes 2024'!$I$38:$J$41,2,FALSE),IF(AND(_xlfn.DAYS(J131,G131)&lt;365,Q131&lt;2,AX131&gt;-1),VLOOKUP(E131,'Composite Rents &amp; Incomes 2024'!$I$28:$J$32,2,FALSE),IF(AND(_xlfn.DAYS(J131,G131)&gt;364,Q131&gt;1,AX131&gt;-1),VLOOKUP(E131,'Composite Rents &amp; Incomes 2024'!$I$38:$K$41,3,FALSE),IF(AND(_xlfn.DAYS(J131,G131)&gt;364,Q131&lt;2,AX131&gt;-1),VLOOKUP(E131,'Composite Rents &amp; Incomes 2024'!$I$28:$K$32,3,FALSE),"")))))))))))))</f>
        <v/>
      </c>
      <c r="U131" s="79"/>
      <c r="V131" s="69" t="str">
        <f t="shared" si="19"/>
        <v/>
      </c>
      <c r="W131" s="79"/>
      <c r="X131" s="69" t="str">
        <f t="shared" si="20"/>
        <v/>
      </c>
      <c r="Y131" s="79"/>
      <c r="Z131" s="79"/>
      <c r="AA131" s="79"/>
      <c r="AB131" s="79"/>
      <c r="AC131" s="69" t="str">
        <f t="shared" si="21"/>
        <v/>
      </c>
      <c r="AD131" s="79"/>
      <c r="AE131" s="79"/>
      <c r="AF131" s="79"/>
      <c r="AG131" s="79"/>
      <c r="AH131" s="79"/>
      <c r="AI131" s="80"/>
      <c r="AJ131" s="120" t="str">
        <f>IF(Q131="","",ROUND(IF(AND(Q131&gt;1,AW131&lt;1),VLOOKUP(Q131,'Composite Rents &amp; Incomes 2022'!$B$38:$C$40,2,FALSE),IF(AND(Q131&lt;2,AW131&lt;1),VLOOKUP(Q131,'Composite Rents &amp; Incomes 2022'!$B$28:$C$30,2,FALSE),IF(AND(Q131&gt;1,AW131&gt;0,AX131&lt;=-1),VLOOKUP(Q131,'Composite Rents &amp; Incomes 2023'!$B$38:$C$40,2,FALSE),IF(AND(Q131&lt;2,AW131&gt;0,AX131&lt;=-1),VLOOKUP(Q131,'Composite Rents &amp; Incomes 2023'!$B$28:$C$30,2,FALSE),IF(AND(Q131&gt;1,AX131&gt;-1),VLOOKUP(Q131,'Composite Rents &amp; Incomes 2024'!$B$38:$C$40,2,FALSE),IF(AND(Q131&lt;2,AX131&gt;-1),VLOOKUP(Q131,'Composite Rents &amp; Incomes 2024'!$B$28:$C$30,2,FALSE),"")))))),0))</f>
        <v/>
      </c>
      <c r="AK131" s="120" t="str">
        <f t="shared" si="29"/>
        <v/>
      </c>
      <c r="AL131" s="121"/>
      <c r="AM131" s="57" t="str">
        <f t="shared" si="22"/>
        <v/>
      </c>
      <c r="AN131" s="57" t="str">
        <f t="shared" si="23"/>
        <v/>
      </c>
      <c r="AO131" s="70">
        <f t="shared" si="24"/>
        <v>1</v>
      </c>
      <c r="AW131" s="58">
        <f t="shared" si="18"/>
        <v>-45086</v>
      </c>
      <c r="AX131" s="70">
        <f t="shared" si="25"/>
        <v>-45443</v>
      </c>
      <c r="AY131" s="98" t="str">
        <f t="shared" si="26"/>
        <v/>
      </c>
    </row>
    <row r="132" spans="1:51" x14ac:dyDescent="0.35">
      <c r="A132" s="71"/>
      <c r="B132" s="71"/>
      <c r="C132" s="72"/>
      <c r="D132" s="72"/>
      <c r="E132" s="78"/>
      <c r="F132" s="78"/>
      <c r="G132" s="82"/>
      <c r="H132" s="82"/>
      <c r="I132" s="94"/>
      <c r="J132" s="74"/>
      <c r="K132" s="74"/>
      <c r="L132" s="82"/>
      <c r="M132" s="78"/>
      <c r="N132" s="75" t="str">
        <f t="shared" si="27"/>
        <v/>
      </c>
      <c r="O132" s="76" t="str">
        <f t="shared" si="28"/>
        <v/>
      </c>
      <c r="P132" s="77"/>
      <c r="Q132" s="78"/>
      <c r="R132" s="78"/>
      <c r="S132" s="76" t="str">
        <f t="shared" ref="S132:S134" si="30">IF(Q132="","",IF(AND(_xlfn.DAYS(J132,G132)&lt;275,Q132&gt;1),"80%",IF(AND(_xlfn.DAYS(J132,G132)&lt;275,Q132&lt;2),"70%",IF(AND(_xlfn.DAYS(J132,G132)&gt;274,Q132&gt;1),"100%","90%"))))</f>
        <v/>
      </c>
      <c r="T132" s="113" t="str">
        <f>IF(Q132="","",IF(AND(_xlfn.DAYS(J132,G132)&lt;365,Q132&gt;1,AW132&lt;1),VLOOKUP(E132,'Composite Rents &amp; Incomes 2022'!$I$38:$J$41,2,FALSE),IF(AND(_xlfn.DAYS(J132,G132)&lt;365,Q132&lt;2,AW132&lt;1),VLOOKUP(E132,'Composite Rents &amp; Incomes 2022'!$I$28:$J$32,2,FALSE),IF(AND(_xlfn.DAYS(J132,G132)&gt;364,Q132&gt;1,AW132&lt;1),VLOOKUP(E132,'Composite Rents &amp; Incomes 2022'!$I$38:$K$41,3,FALSE),IF(AND(_xlfn.DAYS(J132,G132)&gt;364,Q132&gt;1,AW132&lt;1),VLOOKUP(E132,'Composite Rents &amp; Incomes 2022'!$I$38:$J$41,3,FALSE),IF(AND(_xlfn.DAYS(J132,G132)&lt;365,Q132&gt;1,AW132&gt;0,AX132&lt;=-1),VLOOKUP(E132,'Composite Rents &amp; Incomes 2023'!$I$38:$J$41,2,FALSE),IF(AND(_xlfn.DAYS(J132,G132)&lt;365,Q132&lt;2,AW132&gt;0,AX132&lt;=-1),VLOOKUP(E132,'Composite Rents &amp; Incomes 2023'!$I$28:$J$32,2,FALSE),IF(AND(_xlfn.DAYS(J132,G132)&gt;364,Q132&gt;1,AW132&gt;0,AX132&lt;=-1),VLOOKUP(E132,'Composite Rents &amp; Incomes 2023'!$I$38:$K$41,3,FALSE),IF(AND(_xlfn.DAYS(J132,G132)&gt;364,Q132&lt;2,AW132&lt;1,AX132&lt;=-1),VLOOKUP(E132,'Composite Rents &amp; Incomes 2023'!$I$28:$K$32,3,FALSE),IF(AND(_xlfn.DAYS(J132,G132)&lt;365,Q132&gt;1,AX132&gt;-1),VLOOKUP(E132,'Composite Rents &amp; Incomes 2024'!$I$38:$J$41,2,FALSE),IF(AND(_xlfn.DAYS(J132,G132)&lt;365,Q132&lt;2,AX132&gt;-1),VLOOKUP(E132,'Composite Rents &amp; Incomes 2024'!$I$28:$J$32,2,FALSE),IF(AND(_xlfn.DAYS(J132,G132)&gt;364,Q132&gt;1,AX132&gt;-1),VLOOKUP(E132,'Composite Rents &amp; Incomes 2024'!$I$38:$K$41,3,FALSE),IF(AND(_xlfn.DAYS(J132,G132)&gt;364,Q132&lt;2,AX132&gt;-1),VLOOKUP(E132,'Composite Rents &amp; Incomes 2024'!$I$28:$K$32,3,FALSE),"")))))))))))))</f>
        <v/>
      </c>
      <c r="U132" s="79"/>
      <c r="V132" s="69" t="str">
        <f t="shared" si="19"/>
        <v/>
      </c>
      <c r="W132" s="79"/>
      <c r="X132" s="69" t="str">
        <f t="shared" si="20"/>
        <v/>
      </c>
      <c r="Y132" s="79"/>
      <c r="Z132" s="79"/>
      <c r="AA132" s="79"/>
      <c r="AB132" s="79"/>
      <c r="AC132" s="69" t="str">
        <f t="shared" si="21"/>
        <v/>
      </c>
      <c r="AD132" s="79"/>
      <c r="AE132" s="79"/>
      <c r="AF132" s="79"/>
      <c r="AG132" s="79"/>
      <c r="AH132" s="79"/>
      <c r="AI132" s="80"/>
      <c r="AJ132" s="120" t="str">
        <f>IF(Q132="","",ROUND(IF(AND(Q132&gt;1,AW132&lt;1),VLOOKUP(Q132,'Composite Rents &amp; Incomes 2022'!$B$38:$C$40,2,FALSE),IF(AND(Q132&lt;2,AW132&lt;1),VLOOKUP(Q132,'Composite Rents &amp; Incomes 2022'!$B$28:$C$30,2,FALSE),IF(AND(Q132&gt;1,AW132&gt;0,AX132&lt;=-1),VLOOKUP(Q132,'Composite Rents &amp; Incomes 2023'!$B$38:$C$40,2,FALSE),IF(AND(Q132&lt;2,AW132&gt;0,AX132&lt;=-1),VLOOKUP(Q132,'Composite Rents &amp; Incomes 2023'!$B$28:$C$30,2,FALSE),IF(AND(Q132&gt;1,AX132&gt;-1),VLOOKUP(Q132,'Composite Rents &amp; Incomes 2024'!$B$38:$C$40,2,FALSE),IF(AND(Q132&lt;2,AX132&gt;-1),VLOOKUP(Q132,'Composite Rents &amp; Incomes 2024'!$B$28:$C$30,2,FALSE),"")))))),0))</f>
        <v/>
      </c>
      <c r="AK132" s="120" t="str">
        <f t="shared" si="29"/>
        <v/>
      </c>
      <c r="AL132" s="121"/>
      <c r="AM132" s="57" t="str">
        <f t="shared" si="22"/>
        <v/>
      </c>
      <c r="AN132" s="57" t="str">
        <f t="shared" si="23"/>
        <v/>
      </c>
      <c r="AO132" s="70">
        <f t="shared" si="24"/>
        <v>1</v>
      </c>
      <c r="AW132" s="58">
        <f t="shared" ref="AW132:AW134" si="31">_xlfn.DAYS(J132,$AW$3)</f>
        <v>-45086</v>
      </c>
      <c r="AX132" s="70">
        <f t="shared" si="25"/>
        <v>-45443</v>
      </c>
      <c r="AY132" s="98" t="str">
        <f t="shared" si="26"/>
        <v/>
      </c>
    </row>
    <row r="133" spans="1:51" x14ac:dyDescent="0.35">
      <c r="A133" s="71"/>
      <c r="B133" s="71"/>
      <c r="C133" s="72"/>
      <c r="D133" s="72"/>
      <c r="E133" s="78"/>
      <c r="F133" s="78"/>
      <c r="G133" s="82"/>
      <c r="H133" s="82"/>
      <c r="I133" s="94"/>
      <c r="J133" s="74"/>
      <c r="K133" s="74"/>
      <c r="L133" s="82"/>
      <c r="M133" s="78"/>
      <c r="N133" s="75" t="str">
        <f t="shared" si="27"/>
        <v/>
      </c>
      <c r="O133" s="76" t="str">
        <f t="shared" si="28"/>
        <v/>
      </c>
      <c r="P133" s="77"/>
      <c r="Q133" s="78"/>
      <c r="R133" s="78"/>
      <c r="S133" s="76" t="str">
        <f t="shared" si="30"/>
        <v/>
      </c>
      <c r="T133" s="113" t="str">
        <f>IF(Q133="","",IF(AND(_xlfn.DAYS(J133,G133)&lt;365,Q133&gt;1,AW133&lt;1),VLOOKUP(E133,'Composite Rents &amp; Incomes 2022'!$I$38:$J$41,2,FALSE),IF(AND(_xlfn.DAYS(J133,G133)&lt;365,Q133&lt;2,AW133&lt;1),VLOOKUP(E133,'Composite Rents &amp; Incomes 2022'!$I$28:$J$32,2,FALSE),IF(AND(_xlfn.DAYS(J133,G133)&gt;364,Q133&gt;1,AW133&lt;1),VLOOKUP(E133,'Composite Rents &amp; Incomes 2022'!$I$38:$K$41,3,FALSE),IF(AND(_xlfn.DAYS(J133,G133)&gt;364,Q133&gt;1,AW133&lt;1),VLOOKUP(E133,'Composite Rents &amp; Incomes 2022'!$I$38:$J$41,3,FALSE),IF(AND(_xlfn.DAYS(J133,G133)&lt;365,Q133&gt;1,AW133&gt;0,AX133&lt;=-1),VLOOKUP(E133,'Composite Rents &amp; Incomes 2023'!$I$38:$J$41,2,FALSE),IF(AND(_xlfn.DAYS(J133,G133)&lt;365,Q133&lt;2,AW133&gt;0,AX133&lt;=-1),VLOOKUP(E133,'Composite Rents &amp; Incomes 2023'!$I$28:$J$32,2,FALSE),IF(AND(_xlfn.DAYS(J133,G133)&gt;364,Q133&gt;1,AW133&gt;0,AX133&lt;=-1),VLOOKUP(E133,'Composite Rents &amp; Incomes 2023'!$I$38:$K$41,3,FALSE),IF(AND(_xlfn.DAYS(J133,G133)&gt;364,Q133&lt;2,AW133&lt;1,AX133&lt;=-1),VLOOKUP(E133,'Composite Rents &amp; Incomes 2023'!$I$28:$K$32,3,FALSE),IF(AND(_xlfn.DAYS(J133,G133)&lt;365,Q133&gt;1,AX133&gt;-1),VLOOKUP(E133,'Composite Rents &amp; Incomes 2024'!$I$38:$J$41,2,FALSE),IF(AND(_xlfn.DAYS(J133,G133)&lt;365,Q133&lt;2,AX133&gt;-1),VLOOKUP(E133,'Composite Rents &amp; Incomes 2024'!$I$28:$J$32,2,FALSE),IF(AND(_xlfn.DAYS(J133,G133)&gt;364,Q133&gt;1,AX133&gt;-1),VLOOKUP(E133,'Composite Rents &amp; Incomes 2024'!$I$38:$K$41,3,FALSE),IF(AND(_xlfn.DAYS(J133,G133)&gt;364,Q133&lt;2,AX133&gt;-1),VLOOKUP(E133,'Composite Rents &amp; Incomes 2024'!$I$28:$K$32,3,FALSE),"")))))))))))))</f>
        <v/>
      </c>
      <c r="U133" s="79"/>
      <c r="V133" s="69" t="str">
        <f t="shared" ref="V133:V134" si="32">IF(U133="","",IF(AND(AO133=1,U133="No",Q133&lt;2),"$38",IF(AND(AO133=1,U133="No",Q133=2),"$53",IF(AND(AO133=1,U133="No",Q133=3),"$70",IF(AND(AO133=1,U133="No",Q133=4),"$93",IF(AND(AO133=0,U133="No",Q133&lt;2),"$42",IF(AND(AO133=0,U133="No",Q133=2),"$59",IF(AND(AO133=0,U133="No",Q133=3),"$78",IF(AND(AO133=0,U133="No",Q133=4),"$104","$0")))))))))</f>
        <v/>
      </c>
      <c r="W133" s="79"/>
      <c r="X133" s="69" t="str">
        <f t="shared" ref="X133:X134" si="33">IF(W133="","",IF(AND(AO133=1,W133="No",Q133&lt;2),"$70",IF(AND(AO133=1,W133="No",Q133=2),"$81",IF(AND(AO133=1,W133="No",Q133=3),"$100",IF(AND(AO133=1,W133="No",Q133=4),"$118",IF(AND(AO133=0,W133="No",Q133&lt;2),"$78",IF(AND(AO133=0,W133="No",Q133=2),"$91",IF(AND(AO133=0,W133="No",Q133=3),"$112",IF(AND(AO133=0,W133="No",Q133=4),"$132","$0")))))))))</f>
        <v/>
      </c>
      <c r="Y133" s="79"/>
      <c r="Z133" s="79"/>
      <c r="AA133" s="79"/>
      <c r="AB133" s="79"/>
      <c r="AC133" s="69" t="str">
        <f t="shared" ref="AC133:AC134" si="34">IF(AND(AB133="",AA133=""),"",IF(AND(AO133=1,AA133="No",AB133="Yes"),"$13",IF(AND(AO133=0,AA133="No",AB133="Yes"),"$15","$0")))</f>
        <v/>
      </c>
      <c r="AD133" s="79"/>
      <c r="AE133" s="79"/>
      <c r="AF133" s="79"/>
      <c r="AG133" s="79"/>
      <c r="AH133" s="79"/>
      <c r="AI133" s="80"/>
      <c r="AJ133" s="120" t="str">
        <f>IF(Q133="","",ROUND(IF(AND(Q133&gt;1,AW133&lt;1),VLOOKUP(Q133,'Composite Rents &amp; Incomes 2022'!$B$38:$C$40,2,FALSE),IF(AND(Q133&lt;2,AW133&lt;1),VLOOKUP(Q133,'Composite Rents &amp; Incomes 2022'!$B$28:$C$30,2,FALSE),IF(AND(Q133&gt;1,AW133&gt;0,AX133&lt;=-1),VLOOKUP(Q133,'Composite Rents &amp; Incomes 2023'!$B$38:$C$40,2,FALSE),IF(AND(Q133&lt;2,AW133&gt;0,AX133&lt;=-1),VLOOKUP(Q133,'Composite Rents &amp; Incomes 2023'!$B$28:$C$30,2,FALSE),IF(AND(Q133&gt;1,AX133&gt;-1),VLOOKUP(Q133,'Composite Rents &amp; Incomes 2024'!$B$38:$C$40,2,FALSE),IF(AND(Q133&lt;2,AX133&gt;-1),VLOOKUP(Q133,'Composite Rents &amp; Incomes 2024'!$B$28:$C$30,2,FALSE),"")))))),0))</f>
        <v/>
      </c>
      <c r="AK133" s="120" t="str">
        <f t="shared" si="29"/>
        <v/>
      </c>
      <c r="AL133" s="121"/>
      <c r="AM133" s="57" t="str">
        <f t="shared" ref="AM133:AM134" si="35">IF(AL133="","",IF(AL133&lt;=AK133,"Under", "Over"))</f>
        <v/>
      </c>
      <c r="AN133" s="57" t="str">
        <f t="shared" ref="AN133:AN134" si="36">IF(P133="","",IF(P133&lt;=T133,"Under", "Over"))</f>
        <v/>
      </c>
      <c r="AO133" s="70">
        <f t="shared" ref="AO133:AO134" si="37">IF(G133&lt;$AO$3,1,0)</f>
        <v>1</v>
      </c>
      <c r="AW133" s="58">
        <f t="shared" si="31"/>
        <v>-45086</v>
      </c>
      <c r="AX133" s="70">
        <f t="shared" ref="AX133:AX134" si="38">_xlfn.DAYS(J133,$AX$3)</f>
        <v>-45443</v>
      </c>
      <c r="AY133" s="98" t="str">
        <f t="shared" ref="AY133:AY134" si="39">IF(K133="","",IF(DATEDIF(J133,K133,"D")&gt;364,"Over",""))</f>
        <v/>
      </c>
    </row>
    <row r="134" spans="1:51" x14ac:dyDescent="0.35">
      <c r="A134" s="71"/>
      <c r="B134" s="71"/>
      <c r="C134" s="72"/>
      <c r="D134" s="72"/>
      <c r="E134" s="78"/>
      <c r="F134" s="78"/>
      <c r="G134" s="82"/>
      <c r="H134" s="82"/>
      <c r="I134" s="94"/>
      <c r="J134" s="74"/>
      <c r="K134" s="74"/>
      <c r="L134" s="82"/>
      <c r="M134" s="78"/>
      <c r="N134" s="75" t="str">
        <f t="shared" si="27"/>
        <v/>
      </c>
      <c r="O134" s="76" t="str">
        <f t="shared" si="28"/>
        <v/>
      </c>
      <c r="P134" s="77"/>
      <c r="Q134" s="78"/>
      <c r="R134" s="78"/>
      <c r="S134" s="76" t="str">
        <f t="shared" si="30"/>
        <v/>
      </c>
      <c r="T134" s="113" t="str">
        <f>IF(Q134="","",IF(AND(_xlfn.DAYS(J134,G134)&lt;365,Q134&gt;1,AW134&lt;1),VLOOKUP(E134,'Composite Rents &amp; Incomes 2022'!$I$38:$J$41,2,FALSE),IF(AND(_xlfn.DAYS(J134,G134)&lt;365,Q134&lt;2,AW134&lt;1),VLOOKUP(E134,'Composite Rents &amp; Incomes 2022'!$I$28:$J$32,2,FALSE),IF(AND(_xlfn.DAYS(J134,G134)&gt;364,Q134&gt;1,AW134&lt;1),VLOOKUP(E134,'Composite Rents &amp; Incomes 2022'!$I$38:$K$41,3,FALSE),IF(AND(_xlfn.DAYS(J134,G134)&gt;364,Q134&gt;1,AW134&lt;1),VLOOKUP(E134,'Composite Rents &amp; Incomes 2022'!$I$38:$J$41,3,FALSE),IF(AND(_xlfn.DAYS(J134,G134)&lt;365,Q134&gt;1,AW134&gt;0,AX134&lt;=-1),VLOOKUP(E134,'Composite Rents &amp; Incomes 2023'!$I$38:$J$41,2,FALSE),IF(AND(_xlfn.DAYS(J134,G134)&lt;365,Q134&lt;2,AW134&gt;0,AX134&lt;=-1),VLOOKUP(E134,'Composite Rents &amp; Incomes 2023'!$I$28:$J$32,2,FALSE),IF(AND(_xlfn.DAYS(J134,G134)&gt;364,Q134&gt;1,AW134&gt;0,AX134&lt;=-1),VLOOKUP(E134,'Composite Rents &amp; Incomes 2023'!$I$38:$K$41,3,FALSE),IF(AND(_xlfn.DAYS(J134,G134)&gt;364,Q134&lt;2,AW134&lt;1,AX134&lt;=-1),VLOOKUP(E134,'Composite Rents &amp; Incomes 2023'!$I$28:$K$32,3,FALSE),IF(AND(_xlfn.DAYS(J134,G134)&lt;365,Q134&gt;1,AX134&gt;-1),VLOOKUP(E134,'Composite Rents &amp; Incomes 2024'!$I$38:$J$41,2,FALSE),IF(AND(_xlfn.DAYS(J134,G134)&lt;365,Q134&lt;2,AX134&gt;-1),VLOOKUP(E134,'Composite Rents &amp; Incomes 2024'!$I$28:$J$32,2,FALSE),IF(AND(_xlfn.DAYS(J134,G134)&gt;364,Q134&gt;1,AX134&gt;-1),VLOOKUP(E134,'Composite Rents &amp; Incomes 2024'!$I$38:$K$41,3,FALSE),IF(AND(_xlfn.DAYS(J134,G134)&gt;364,Q134&lt;2,AX134&gt;-1),VLOOKUP(E134,'Composite Rents &amp; Incomes 2024'!$I$28:$K$32,3,FALSE),"")))))))))))))</f>
        <v/>
      </c>
      <c r="U134" s="79"/>
      <c r="V134" s="69" t="str">
        <f t="shared" si="32"/>
        <v/>
      </c>
      <c r="W134" s="79"/>
      <c r="X134" s="69" t="str">
        <f t="shared" si="33"/>
        <v/>
      </c>
      <c r="Y134" s="79"/>
      <c r="Z134" s="79"/>
      <c r="AA134" s="79"/>
      <c r="AB134" s="79"/>
      <c r="AC134" s="69" t="str">
        <f t="shared" si="34"/>
        <v/>
      </c>
      <c r="AD134" s="79"/>
      <c r="AE134" s="79"/>
      <c r="AF134" s="79"/>
      <c r="AG134" s="79"/>
      <c r="AH134" s="79"/>
      <c r="AI134" s="80"/>
      <c r="AJ134" s="120" t="str">
        <f>IF(Q134="","",ROUND(IF(AND(Q134&gt;1,AW134&lt;1),VLOOKUP(Q134,'Composite Rents &amp; Incomes 2022'!$B$38:$C$40,2,FALSE),IF(AND(Q134&lt;2,AW134&lt;1),VLOOKUP(Q134,'Composite Rents &amp; Incomes 2022'!$B$28:$C$30,2,FALSE),IF(AND(Q134&gt;1,AW134&gt;0,AX134&lt;=-1),VLOOKUP(Q134,'Composite Rents &amp; Incomes 2023'!$B$38:$C$40,2,FALSE),IF(AND(Q134&lt;2,AW134&gt;0,AX134&lt;=-1),VLOOKUP(Q134,'Composite Rents &amp; Incomes 2023'!$B$28:$C$30,2,FALSE),IF(AND(Q134&gt;1,AX134&gt;-1),VLOOKUP(Q134,'Composite Rents &amp; Incomes 2024'!$B$38:$C$40,2,FALSE),IF(AND(Q134&lt;2,AX134&gt;-1),VLOOKUP(Q134,'Composite Rents &amp; Incomes 2024'!$B$28:$C$30,2,FALSE),"")))))),0))</f>
        <v/>
      </c>
      <c r="AK134" s="120" t="str">
        <f t="shared" si="29"/>
        <v/>
      </c>
      <c r="AL134" s="121"/>
      <c r="AM134" s="57" t="str">
        <f t="shared" si="35"/>
        <v/>
      </c>
      <c r="AN134" s="57" t="str">
        <f t="shared" si="36"/>
        <v/>
      </c>
      <c r="AO134" s="70">
        <f t="shared" si="37"/>
        <v>1</v>
      </c>
      <c r="AW134" s="58">
        <f t="shared" si="31"/>
        <v>-45086</v>
      </c>
      <c r="AX134" s="70">
        <f t="shared" si="38"/>
        <v>-45443</v>
      </c>
      <c r="AY134" s="98" t="str">
        <f t="shared" si="39"/>
        <v/>
      </c>
    </row>
    <row r="135" spans="1:51" x14ac:dyDescent="0.35">
      <c r="AJ135" s="122" t="str">
        <f>IF(Q135="","",ROUND(IF(AND(Q135&gt;1,AW135&lt;1),VLOOKUP(Q135,'Composite Rents &amp; Incomes 2022'!$B$38:$C$40,2,FALSE),IF(AND(Q135&lt;2,AW135&lt;1),VLOOKUP(Q135,'Composite Rents &amp; Incomes 2022'!$B$28:$C$30,2,FALSE),IF(AND(Q135&gt;1,AW135&gt;0,AX135&lt;=-1),VLOOKUP(Q135,'Composite Rents &amp; Incomes 2023'!$B$38:$C$40,2,FALSE),IF(AND(Q135&lt;2,AW135&gt;0,AX135&lt;=-1),VLOOKUP(Q135,'Composite Rents &amp; Incomes 2023'!$B$28:$C$30,2,FALSE),IF(AND(Q135&gt;1,AX135&gt;-1),VLOOKUP(Q135,'Composite Rents &amp; Incomes 2024'!$B$38:$C$40,2,FALSE),IF(AND(Q135&lt;2,AX135&gt;-1),VLOOKUP(Q135,'Composite Rents &amp; Incomes 2024'!$B$28:$C$30,2,FALSE),"")))))),0))</f>
        <v/>
      </c>
    </row>
    <row r="136" spans="1:51" x14ac:dyDescent="0.35">
      <c r="AJ136" s="122" t="str">
        <f>IF(Q136="","",ROUND(IF(AND(Q136&gt;1,AW136&lt;1),VLOOKUP(Q136,'Composite Rents &amp; Incomes 2022'!$B$38:$C$40,2,FALSE),IF(AND(Q136&lt;2,AW136&lt;1),VLOOKUP(Q136,'Composite Rents &amp; Incomes 2022'!$B$28:$C$30,2,FALSE),IF(AND(Q136&gt;1,AW136&gt;0,AX136&lt;=-1),VLOOKUP(Q136,'Composite Rents &amp; Incomes 2023'!$B$38:$C$40,2,FALSE),IF(AND(Q136&lt;2,AW136&gt;0,AX136&lt;=-1),VLOOKUP(Q136,'Composite Rents &amp; Incomes 2023'!$B$28:$C$30,2,FALSE),IF(AND(Q136&gt;1,AX136&gt;-1),VLOOKUP(Q136,'Composite Rents &amp; Incomes 2024'!$B$38:$C$40,2,FALSE),IF(AND(Q136&lt;2,AX136&gt;-1),VLOOKUP(Q136,'Composite Rents &amp; Incomes 2024'!$B$28:$C$30,2,FALSE),"")))))),0))</f>
        <v/>
      </c>
    </row>
  </sheetData>
  <sheetProtection algorithmName="SHA-512" hashValue="vJLMcecnaNonmncQ1WNUmnZLPL7W6uS6OdneeEeogzVeDWMiIfDeUpTJNVEX9ZZiHwXb+qNfz1OyyKw2GUcIJQ==" saltValue="61SaIY55A3knRfXdWFHwNw==" spinCount="100000" sheet="1" selectLockedCells="1"/>
  <mergeCells count="2">
    <mergeCell ref="B1:C1"/>
    <mergeCell ref="B2:C2"/>
  </mergeCells>
  <conditionalFormatting sqref="J4:J134">
    <cfRule type="expression" dxfId="4" priority="3">
      <formula>AY4="Over"</formula>
    </cfRule>
  </conditionalFormatting>
  <conditionalFormatting sqref="P4:P134">
    <cfRule type="expression" dxfId="3" priority="8">
      <formula>AN4="Over"</formula>
    </cfRule>
    <cfRule type="expression" dxfId="2" priority="9">
      <formula>AN4="Under"</formula>
    </cfRule>
    <cfRule type="expression" priority="10">
      <formula>AN4=""</formula>
    </cfRule>
  </conditionalFormatting>
  <conditionalFormatting sqref="AL4:AL134">
    <cfRule type="expression" priority="11">
      <formula>AM4=""</formula>
    </cfRule>
    <cfRule type="expression" dxfId="1" priority="12">
      <formula>AM4="Over"</formula>
    </cfRule>
    <cfRule type="expression" dxfId="0" priority="13">
      <formula>AM4="Under"</formula>
    </cfRule>
    <cfRule type="colorScale" priority="18">
      <colorScale>
        <cfvo type="formula" val="&quot;&gt;AJ4&quot;"/>
        <cfvo type="formula" val="&quot;&lt;AJ4&quot;"/>
        <color rgb="FFFF0000"/>
        <color rgb="FF92D050"/>
      </colorScale>
    </cfRule>
    <cfRule type="colorScale" priority="25">
      <colorScale>
        <cfvo type="formula" val="&quot;AK4&gt;AJ4&quot;"/>
        <cfvo type="formula" val="&quot;AK4&lt;=AJ4&quot;"/>
        <color rgb="FFFF0000"/>
        <color rgb="FF92D050"/>
      </colorScale>
    </cfRule>
    <cfRule type="colorScale" priority="29">
      <colorScale>
        <cfvo type="formula" val="&quot;IF(AK4&gt;AJ4)&quot;"/>
        <cfvo type="formula" val="&quot;IF(AK4&lt;=AJ4)&quot;"/>
        <color rgb="FFFF0000"/>
        <color rgb="FF92D050"/>
      </colorScale>
    </cfRule>
  </conditionalFormatting>
  <pageMargins left="0.7" right="0.7" top="0.75" bottom="0.75" header="0.3" footer="0.3"/>
  <pageSetup scale="49" fitToHeight="0" orientation="landscape" r:id="rId1"/>
  <ignoredErrors>
    <ignoredError sqref="AO4:AO13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BE554-9EA5-40D5-9D5E-02B3F0E108D1}">
  <sheetPr>
    <pageSetUpPr fitToPage="1"/>
  </sheetPr>
  <dimension ref="A2:M75"/>
  <sheetViews>
    <sheetView zoomScale="120" zoomScaleNormal="120" zoomScalePageLayoutView="110" workbookViewId="0">
      <selection activeCell="B70" sqref="B70"/>
    </sheetView>
  </sheetViews>
  <sheetFormatPr defaultColWidth="9.81640625" defaultRowHeight="13" x14ac:dyDescent="0.3"/>
  <cols>
    <col min="1" max="1" width="9.81640625" style="2"/>
    <col min="2" max="2" width="11.1796875" style="2" customWidth="1"/>
    <col min="3" max="4" width="9.81640625" style="2" customWidth="1"/>
    <col min="5" max="5" width="13.453125" style="2" customWidth="1"/>
    <col min="6" max="7" width="11.453125" style="2" customWidth="1"/>
    <col min="8" max="8" width="13.81640625" style="2" bestFit="1" customWidth="1"/>
    <col min="9" max="9" width="9.81640625" style="2" customWidth="1"/>
    <col min="10" max="10" width="13.81640625" style="2" customWidth="1"/>
    <col min="11" max="11" width="12.1796875" style="2" customWidth="1"/>
    <col min="12" max="12" width="1.453125" style="2" customWidth="1"/>
    <col min="13" max="13" width="12.1796875" style="2" customWidth="1"/>
    <col min="14" max="247" width="9.81640625" style="2"/>
    <col min="248" max="248" width="20.453125" style="2" customWidth="1"/>
    <col min="249" max="250" width="9.453125" style="2" customWidth="1"/>
    <col min="251" max="251" width="1.453125" style="2" customWidth="1"/>
    <col min="252" max="252" width="11.81640625" style="2" customWidth="1"/>
    <col min="253" max="253" width="9.453125" style="2" bestFit="1" customWidth="1"/>
    <col min="254" max="254" width="1.453125" style="2" customWidth="1"/>
    <col min="255" max="256" width="9.453125" style="2" bestFit="1" customWidth="1"/>
    <col min="257" max="257" width="1.453125" style="2" customWidth="1"/>
    <col min="258" max="258" width="10.1796875" style="2" bestFit="1" customWidth="1"/>
    <col min="259" max="259" width="9.453125" style="2" bestFit="1" customWidth="1"/>
    <col min="260" max="262" width="9.1796875" style="2" customWidth="1"/>
    <col min="263" max="503" width="9.81640625" style="2"/>
    <col min="504" max="504" width="20.453125" style="2" customWidth="1"/>
    <col min="505" max="506" width="9.453125" style="2" customWidth="1"/>
    <col min="507" max="507" width="1.453125" style="2" customWidth="1"/>
    <col min="508" max="508" width="11.81640625" style="2" customWidth="1"/>
    <col min="509" max="509" width="9.453125" style="2" bestFit="1" customWidth="1"/>
    <col min="510" max="510" width="1.453125" style="2" customWidth="1"/>
    <col min="511" max="512" width="9.453125" style="2" bestFit="1" customWidth="1"/>
    <col min="513" max="513" width="1.453125" style="2" customWidth="1"/>
    <col min="514" max="514" width="10.1796875" style="2" bestFit="1" customWidth="1"/>
    <col min="515" max="515" width="9.453125" style="2" bestFit="1" customWidth="1"/>
    <col min="516" max="518" width="9.1796875" style="2" customWidth="1"/>
    <col min="519" max="759" width="9.81640625" style="2"/>
    <col min="760" max="760" width="20.453125" style="2" customWidth="1"/>
    <col min="761" max="762" width="9.453125" style="2" customWidth="1"/>
    <col min="763" max="763" width="1.453125" style="2" customWidth="1"/>
    <col min="764" max="764" width="11.81640625" style="2" customWidth="1"/>
    <col min="765" max="765" width="9.453125" style="2" bestFit="1" customWidth="1"/>
    <col min="766" max="766" width="1.453125" style="2" customWidth="1"/>
    <col min="767" max="768" width="9.453125" style="2" bestFit="1" customWidth="1"/>
    <col min="769" max="769" width="1.453125" style="2" customWidth="1"/>
    <col min="770" max="770" width="10.1796875" style="2" bestFit="1" customWidth="1"/>
    <col min="771" max="771" width="9.453125" style="2" bestFit="1" customWidth="1"/>
    <col min="772" max="774" width="9.1796875" style="2" customWidth="1"/>
    <col min="775" max="1015" width="9.81640625" style="2"/>
    <col min="1016" max="1016" width="20.453125" style="2" customWidth="1"/>
    <col min="1017" max="1018" width="9.453125" style="2" customWidth="1"/>
    <col min="1019" max="1019" width="1.453125" style="2" customWidth="1"/>
    <col min="1020" max="1020" width="11.81640625" style="2" customWidth="1"/>
    <col min="1021" max="1021" width="9.453125" style="2" bestFit="1" customWidth="1"/>
    <col min="1022" max="1022" width="1.453125" style="2" customWidth="1"/>
    <col min="1023" max="1024" width="9.453125" style="2" bestFit="1" customWidth="1"/>
    <col min="1025" max="1025" width="1.453125" style="2" customWidth="1"/>
    <col min="1026" max="1026" width="10.1796875" style="2" bestFit="1" customWidth="1"/>
    <col min="1027" max="1027" width="9.453125" style="2" bestFit="1" customWidth="1"/>
    <col min="1028" max="1030" width="9.1796875" style="2" customWidth="1"/>
    <col min="1031" max="1271" width="9.81640625" style="2"/>
    <col min="1272" max="1272" width="20.453125" style="2" customWidth="1"/>
    <col min="1273" max="1274" width="9.453125" style="2" customWidth="1"/>
    <col min="1275" max="1275" width="1.453125" style="2" customWidth="1"/>
    <col min="1276" max="1276" width="11.81640625" style="2" customWidth="1"/>
    <col min="1277" max="1277" width="9.453125" style="2" bestFit="1" customWidth="1"/>
    <col min="1278" max="1278" width="1.453125" style="2" customWidth="1"/>
    <col min="1279" max="1280" width="9.453125" style="2" bestFit="1" customWidth="1"/>
    <col min="1281" max="1281" width="1.453125" style="2" customWidth="1"/>
    <col min="1282" max="1282" width="10.1796875" style="2" bestFit="1" customWidth="1"/>
    <col min="1283" max="1283" width="9.453125" style="2" bestFit="1" customWidth="1"/>
    <col min="1284" max="1286" width="9.1796875" style="2" customWidth="1"/>
    <col min="1287" max="1527" width="9.81640625" style="2"/>
    <col min="1528" max="1528" width="20.453125" style="2" customWidth="1"/>
    <col min="1529" max="1530" width="9.453125" style="2" customWidth="1"/>
    <col min="1531" max="1531" width="1.453125" style="2" customWidth="1"/>
    <col min="1532" max="1532" width="11.81640625" style="2" customWidth="1"/>
    <col min="1533" max="1533" width="9.453125" style="2" bestFit="1" customWidth="1"/>
    <col min="1534" max="1534" width="1.453125" style="2" customWidth="1"/>
    <col min="1535" max="1536" width="9.453125" style="2" bestFit="1" customWidth="1"/>
    <col min="1537" max="1537" width="1.453125" style="2" customWidth="1"/>
    <col min="1538" max="1538" width="10.1796875" style="2" bestFit="1" customWidth="1"/>
    <col min="1539" max="1539" width="9.453125" style="2" bestFit="1" customWidth="1"/>
    <col min="1540" max="1542" width="9.1796875" style="2" customWidth="1"/>
    <col min="1543" max="1783" width="9.81640625" style="2"/>
    <col min="1784" max="1784" width="20.453125" style="2" customWidth="1"/>
    <col min="1785" max="1786" width="9.453125" style="2" customWidth="1"/>
    <col min="1787" max="1787" width="1.453125" style="2" customWidth="1"/>
    <col min="1788" max="1788" width="11.81640625" style="2" customWidth="1"/>
    <col min="1789" max="1789" width="9.453125" style="2" bestFit="1" customWidth="1"/>
    <col min="1790" max="1790" width="1.453125" style="2" customWidth="1"/>
    <col min="1791" max="1792" width="9.453125" style="2" bestFit="1" customWidth="1"/>
    <col min="1793" max="1793" width="1.453125" style="2" customWidth="1"/>
    <col min="1794" max="1794" width="10.1796875" style="2" bestFit="1" customWidth="1"/>
    <col min="1795" max="1795" width="9.453125" style="2" bestFit="1" customWidth="1"/>
    <col min="1796" max="1798" width="9.1796875" style="2" customWidth="1"/>
    <col min="1799" max="2039" width="9.81640625" style="2"/>
    <col min="2040" max="2040" width="20.453125" style="2" customWidth="1"/>
    <col min="2041" max="2042" width="9.453125" style="2" customWidth="1"/>
    <col min="2043" max="2043" width="1.453125" style="2" customWidth="1"/>
    <col min="2044" max="2044" width="11.81640625" style="2" customWidth="1"/>
    <col min="2045" max="2045" width="9.453125" style="2" bestFit="1" customWidth="1"/>
    <col min="2046" max="2046" width="1.453125" style="2" customWidth="1"/>
    <col min="2047" max="2048" width="9.453125" style="2" bestFit="1" customWidth="1"/>
    <col min="2049" max="2049" width="1.453125" style="2" customWidth="1"/>
    <col min="2050" max="2050" width="10.1796875" style="2" bestFit="1" customWidth="1"/>
    <col min="2051" max="2051" width="9.453125" style="2" bestFit="1" customWidth="1"/>
    <col min="2052" max="2054" width="9.1796875" style="2" customWidth="1"/>
    <col min="2055" max="2295" width="9.81640625" style="2"/>
    <col min="2296" max="2296" width="20.453125" style="2" customWidth="1"/>
    <col min="2297" max="2298" width="9.453125" style="2" customWidth="1"/>
    <col min="2299" max="2299" width="1.453125" style="2" customWidth="1"/>
    <col min="2300" max="2300" width="11.81640625" style="2" customWidth="1"/>
    <col min="2301" max="2301" width="9.453125" style="2" bestFit="1" customWidth="1"/>
    <col min="2302" max="2302" width="1.453125" style="2" customWidth="1"/>
    <col min="2303" max="2304" width="9.453125" style="2" bestFit="1" customWidth="1"/>
    <col min="2305" max="2305" width="1.453125" style="2" customWidth="1"/>
    <col min="2306" max="2306" width="10.1796875" style="2" bestFit="1" customWidth="1"/>
    <col min="2307" max="2307" width="9.453125" style="2" bestFit="1" customWidth="1"/>
    <col min="2308" max="2310" width="9.1796875" style="2" customWidth="1"/>
    <col min="2311" max="2551" width="9.81640625" style="2"/>
    <col min="2552" max="2552" width="20.453125" style="2" customWidth="1"/>
    <col min="2553" max="2554" width="9.453125" style="2" customWidth="1"/>
    <col min="2555" max="2555" width="1.453125" style="2" customWidth="1"/>
    <col min="2556" max="2556" width="11.81640625" style="2" customWidth="1"/>
    <col min="2557" max="2557" width="9.453125" style="2" bestFit="1" customWidth="1"/>
    <col min="2558" max="2558" width="1.453125" style="2" customWidth="1"/>
    <col min="2559" max="2560" width="9.453125" style="2" bestFit="1" customWidth="1"/>
    <col min="2561" max="2561" width="1.453125" style="2" customWidth="1"/>
    <col min="2562" max="2562" width="10.1796875" style="2" bestFit="1" customWidth="1"/>
    <col min="2563" max="2563" width="9.453125" style="2" bestFit="1" customWidth="1"/>
    <col min="2564" max="2566" width="9.1796875" style="2" customWidth="1"/>
    <col min="2567" max="2807" width="9.81640625" style="2"/>
    <col min="2808" max="2808" width="20.453125" style="2" customWidth="1"/>
    <col min="2809" max="2810" width="9.453125" style="2" customWidth="1"/>
    <col min="2811" max="2811" width="1.453125" style="2" customWidth="1"/>
    <col min="2812" max="2812" width="11.81640625" style="2" customWidth="1"/>
    <col min="2813" max="2813" width="9.453125" style="2" bestFit="1" customWidth="1"/>
    <col min="2814" max="2814" width="1.453125" style="2" customWidth="1"/>
    <col min="2815" max="2816" width="9.453125" style="2" bestFit="1" customWidth="1"/>
    <col min="2817" max="2817" width="1.453125" style="2" customWidth="1"/>
    <col min="2818" max="2818" width="10.1796875" style="2" bestFit="1" customWidth="1"/>
    <col min="2819" max="2819" width="9.453125" style="2" bestFit="1" customWidth="1"/>
    <col min="2820" max="2822" width="9.1796875" style="2" customWidth="1"/>
    <col min="2823" max="3063" width="9.81640625" style="2"/>
    <col min="3064" max="3064" width="20.453125" style="2" customWidth="1"/>
    <col min="3065" max="3066" width="9.453125" style="2" customWidth="1"/>
    <col min="3067" max="3067" width="1.453125" style="2" customWidth="1"/>
    <col min="3068" max="3068" width="11.81640625" style="2" customWidth="1"/>
    <col min="3069" max="3069" width="9.453125" style="2" bestFit="1" customWidth="1"/>
    <col min="3070" max="3070" width="1.453125" style="2" customWidth="1"/>
    <col min="3071" max="3072" width="9.453125" style="2" bestFit="1" customWidth="1"/>
    <col min="3073" max="3073" width="1.453125" style="2" customWidth="1"/>
    <col min="3074" max="3074" width="10.1796875" style="2" bestFit="1" customWidth="1"/>
    <col min="3075" max="3075" width="9.453125" style="2" bestFit="1" customWidth="1"/>
    <col min="3076" max="3078" width="9.1796875" style="2" customWidth="1"/>
    <col min="3079" max="3319" width="9.81640625" style="2"/>
    <col min="3320" max="3320" width="20.453125" style="2" customWidth="1"/>
    <col min="3321" max="3322" width="9.453125" style="2" customWidth="1"/>
    <col min="3323" max="3323" width="1.453125" style="2" customWidth="1"/>
    <col min="3324" max="3324" width="11.81640625" style="2" customWidth="1"/>
    <col min="3325" max="3325" width="9.453125" style="2" bestFit="1" customWidth="1"/>
    <col min="3326" max="3326" width="1.453125" style="2" customWidth="1"/>
    <col min="3327" max="3328" width="9.453125" style="2" bestFit="1" customWidth="1"/>
    <col min="3329" max="3329" width="1.453125" style="2" customWidth="1"/>
    <col min="3330" max="3330" width="10.1796875" style="2" bestFit="1" customWidth="1"/>
    <col min="3331" max="3331" width="9.453125" style="2" bestFit="1" customWidth="1"/>
    <col min="3332" max="3334" width="9.1796875" style="2" customWidth="1"/>
    <col min="3335" max="3575" width="9.81640625" style="2"/>
    <col min="3576" max="3576" width="20.453125" style="2" customWidth="1"/>
    <col min="3577" max="3578" width="9.453125" style="2" customWidth="1"/>
    <col min="3579" max="3579" width="1.453125" style="2" customWidth="1"/>
    <col min="3580" max="3580" width="11.81640625" style="2" customWidth="1"/>
    <col min="3581" max="3581" width="9.453125" style="2" bestFit="1" customWidth="1"/>
    <col min="3582" max="3582" width="1.453125" style="2" customWidth="1"/>
    <col min="3583" max="3584" width="9.453125" style="2" bestFit="1" customWidth="1"/>
    <col min="3585" max="3585" width="1.453125" style="2" customWidth="1"/>
    <col min="3586" max="3586" width="10.1796875" style="2" bestFit="1" customWidth="1"/>
    <col min="3587" max="3587" width="9.453125" style="2" bestFit="1" customWidth="1"/>
    <col min="3588" max="3590" width="9.1796875" style="2" customWidth="1"/>
    <col min="3591" max="3831" width="9.81640625" style="2"/>
    <col min="3832" max="3832" width="20.453125" style="2" customWidth="1"/>
    <col min="3833" max="3834" width="9.453125" style="2" customWidth="1"/>
    <col min="3835" max="3835" width="1.453125" style="2" customWidth="1"/>
    <col min="3836" max="3836" width="11.81640625" style="2" customWidth="1"/>
    <col min="3837" max="3837" width="9.453125" style="2" bestFit="1" customWidth="1"/>
    <col min="3838" max="3838" width="1.453125" style="2" customWidth="1"/>
    <col min="3839" max="3840" width="9.453125" style="2" bestFit="1" customWidth="1"/>
    <col min="3841" max="3841" width="1.453125" style="2" customWidth="1"/>
    <col min="3842" max="3842" width="10.1796875" style="2" bestFit="1" customWidth="1"/>
    <col min="3843" max="3843" width="9.453125" style="2" bestFit="1" customWidth="1"/>
    <col min="3844" max="3846" width="9.1796875" style="2" customWidth="1"/>
    <col min="3847" max="4087" width="9.81640625" style="2"/>
    <col min="4088" max="4088" width="20.453125" style="2" customWidth="1"/>
    <col min="4089" max="4090" width="9.453125" style="2" customWidth="1"/>
    <col min="4091" max="4091" width="1.453125" style="2" customWidth="1"/>
    <col min="4092" max="4092" width="11.81640625" style="2" customWidth="1"/>
    <col min="4093" max="4093" width="9.453125" style="2" bestFit="1" customWidth="1"/>
    <col min="4094" max="4094" width="1.453125" style="2" customWidth="1"/>
    <col min="4095" max="4096" width="9.453125" style="2" bestFit="1" customWidth="1"/>
    <col min="4097" max="4097" width="1.453125" style="2" customWidth="1"/>
    <col min="4098" max="4098" width="10.1796875" style="2" bestFit="1" customWidth="1"/>
    <col min="4099" max="4099" width="9.453125" style="2" bestFit="1" customWidth="1"/>
    <col min="4100" max="4102" width="9.1796875" style="2" customWidth="1"/>
    <col min="4103" max="4343" width="9.81640625" style="2"/>
    <col min="4344" max="4344" width="20.453125" style="2" customWidth="1"/>
    <col min="4345" max="4346" width="9.453125" style="2" customWidth="1"/>
    <col min="4347" max="4347" width="1.453125" style="2" customWidth="1"/>
    <col min="4348" max="4348" width="11.81640625" style="2" customWidth="1"/>
    <col min="4349" max="4349" width="9.453125" style="2" bestFit="1" customWidth="1"/>
    <col min="4350" max="4350" width="1.453125" style="2" customWidth="1"/>
    <col min="4351" max="4352" width="9.453125" style="2" bestFit="1" customWidth="1"/>
    <col min="4353" max="4353" width="1.453125" style="2" customWidth="1"/>
    <col min="4354" max="4354" width="10.1796875" style="2" bestFit="1" customWidth="1"/>
    <col min="4355" max="4355" width="9.453125" style="2" bestFit="1" customWidth="1"/>
    <col min="4356" max="4358" width="9.1796875" style="2" customWidth="1"/>
    <col min="4359" max="4599" width="9.81640625" style="2"/>
    <col min="4600" max="4600" width="20.453125" style="2" customWidth="1"/>
    <col min="4601" max="4602" width="9.453125" style="2" customWidth="1"/>
    <col min="4603" max="4603" width="1.453125" style="2" customWidth="1"/>
    <col min="4604" max="4604" width="11.81640625" style="2" customWidth="1"/>
    <col min="4605" max="4605" width="9.453125" style="2" bestFit="1" customWidth="1"/>
    <col min="4606" max="4606" width="1.453125" style="2" customWidth="1"/>
    <col min="4607" max="4608" width="9.453125" style="2" bestFit="1" customWidth="1"/>
    <col min="4609" max="4609" width="1.453125" style="2" customWidth="1"/>
    <col min="4610" max="4610" width="10.1796875" style="2" bestFit="1" customWidth="1"/>
    <col min="4611" max="4611" width="9.453125" style="2" bestFit="1" customWidth="1"/>
    <col min="4612" max="4614" width="9.1796875" style="2" customWidth="1"/>
    <col min="4615" max="4855" width="9.81640625" style="2"/>
    <col min="4856" max="4856" width="20.453125" style="2" customWidth="1"/>
    <col min="4857" max="4858" width="9.453125" style="2" customWidth="1"/>
    <col min="4859" max="4859" width="1.453125" style="2" customWidth="1"/>
    <col min="4860" max="4860" width="11.81640625" style="2" customWidth="1"/>
    <col min="4861" max="4861" width="9.453125" style="2" bestFit="1" customWidth="1"/>
    <col min="4862" max="4862" width="1.453125" style="2" customWidth="1"/>
    <col min="4863" max="4864" width="9.453125" style="2" bestFit="1" customWidth="1"/>
    <col min="4865" max="4865" width="1.453125" style="2" customWidth="1"/>
    <col min="4866" max="4866" width="10.1796875" style="2" bestFit="1" customWidth="1"/>
    <col min="4867" max="4867" width="9.453125" style="2" bestFit="1" customWidth="1"/>
    <col min="4868" max="4870" width="9.1796875" style="2" customWidth="1"/>
    <col min="4871" max="5111" width="9.81640625" style="2"/>
    <col min="5112" max="5112" width="20.453125" style="2" customWidth="1"/>
    <col min="5113" max="5114" width="9.453125" style="2" customWidth="1"/>
    <col min="5115" max="5115" width="1.453125" style="2" customWidth="1"/>
    <col min="5116" max="5116" width="11.81640625" style="2" customWidth="1"/>
    <col min="5117" max="5117" width="9.453125" style="2" bestFit="1" customWidth="1"/>
    <col min="5118" max="5118" width="1.453125" style="2" customWidth="1"/>
    <col min="5119" max="5120" width="9.453125" style="2" bestFit="1" customWidth="1"/>
    <col min="5121" max="5121" width="1.453125" style="2" customWidth="1"/>
    <col min="5122" max="5122" width="10.1796875" style="2" bestFit="1" customWidth="1"/>
    <col min="5123" max="5123" width="9.453125" style="2" bestFit="1" customWidth="1"/>
    <col min="5124" max="5126" width="9.1796875" style="2" customWidth="1"/>
    <col min="5127" max="5367" width="9.81640625" style="2"/>
    <col min="5368" max="5368" width="20.453125" style="2" customWidth="1"/>
    <col min="5369" max="5370" width="9.453125" style="2" customWidth="1"/>
    <col min="5371" max="5371" width="1.453125" style="2" customWidth="1"/>
    <col min="5372" max="5372" width="11.81640625" style="2" customWidth="1"/>
    <col min="5373" max="5373" width="9.453125" style="2" bestFit="1" customWidth="1"/>
    <col min="5374" max="5374" width="1.453125" style="2" customWidth="1"/>
    <col min="5375" max="5376" width="9.453125" style="2" bestFit="1" customWidth="1"/>
    <col min="5377" max="5377" width="1.453125" style="2" customWidth="1"/>
    <col min="5378" max="5378" width="10.1796875" style="2" bestFit="1" customWidth="1"/>
    <col min="5379" max="5379" width="9.453125" style="2" bestFit="1" customWidth="1"/>
    <col min="5380" max="5382" width="9.1796875" style="2" customWidth="1"/>
    <col min="5383" max="5623" width="9.81640625" style="2"/>
    <col min="5624" max="5624" width="20.453125" style="2" customWidth="1"/>
    <col min="5625" max="5626" width="9.453125" style="2" customWidth="1"/>
    <col min="5627" max="5627" width="1.453125" style="2" customWidth="1"/>
    <col min="5628" max="5628" width="11.81640625" style="2" customWidth="1"/>
    <col min="5629" max="5629" width="9.453125" style="2" bestFit="1" customWidth="1"/>
    <col min="5630" max="5630" width="1.453125" style="2" customWidth="1"/>
    <col min="5631" max="5632" width="9.453125" style="2" bestFit="1" customWidth="1"/>
    <col min="5633" max="5633" width="1.453125" style="2" customWidth="1"/>
    <col min="5634" max="5634" width="10.1796875" style="2" bestFit="1" customWidth="1"/>
    <col min="5635" max="5635" width="9.453125" style="2" bestFit="1" customWidth="1"/>
    <col min="5636" max="5638" width="9.1796875" style="2" customWidth="1"/>
    <col min="5639" max="5879" width="9.81640625" style="2"/>
    <col min="5880" max="5880" width="20.453125" style="2" customWidth="1"/>
    <col min="5881" max="5882" width="9.453125" style="2" customWidth="1"/>
    <col min="5883" max="5883" width="1.453125" style="2" customWidth="1"/>
    <col min="5884" max="5884" width="11.81640625" style="2" customWidth="1"/>
    <col min="5885" max="5885" width="9.453125" style="2" bestFit="1" customWidth="1"/>
    <col min="5886" max="5886" width="1.453125" style="2" customWidth="1"/>
    <col min="5887" max="5888" width="9.453125" style="2" bestFit="1" customWidth="1"/>
    <col min="5889" max="5889" width="1.453125" style="2" customWidth="1"/>
    <col min="5890" max="5890" width="10.1796875" style="2" bestFit="1" customWidth="1"/>
    <col min="5891" max="5891" width="9.453125" style="2" bestFit="1" customWidth="1"/>
    <col min="5892" max="5894" width="9.1796875" style="2" customWidth="1"/>
    <col min="5895" max="6135" width="9.81640625" style="2"/>
    <col min="6136" max="6136" width="20.453125" style="2" customWidth="1"/>
    <col min="6137" max="6138" width="9.453125" style="2" customWidth="1"/>
    <col min="6139" max="6139" width="1.453125" style="2" customWidth="1"/>
    <col min="6140" max="6140" width="11.81640625" style="2" customWidth="1"/>
    <col min="6141" max="6141" width="9.453125" style="2" bestFit="1" customWidth="1"/>
    <col min="6142" max="6142" width="1.453125" style="2" customWidth="1"/>
    <col min="6143" max="6144" width="9.453125" style="2" bestFit="1" customWidth="1"/>
    <col min="6145" max="6145" width="1.453125" style="2" customWidth="1"/>
    <col min="6146" max="6146" width="10.1796875" style="2" bestFit="1" customWidth="1"/>
    <col min="6147" max="6147" width="9.453125" style="2" bestFit="1" customWidth="1"/>
    <col min="6148" max="6150" width="9.1796875" style="2" customWidth="1"/>
    <col min="6151" max="6391" width="9.81640625" style="2"/>
    <col min="6392" max="6392" width="20.453125" style="2" customWidth="1"/>
    <col min="6393" max="6394" width="9.453125" style="2" customWidth="1"/>
    <col min="6395" max="6395" width="1.453125" style="2" customWidth="1"/>
    <col min="6396" max="6396" width="11.81640625" style="2" customWidth="1"/>
    <col min="6397" max="6397" width="9.453125" style="2" bestFit="1" customWidth="1"/>
    <col min="6398" max="6398" width="1.453125" style="2" customWidth="1"/>
    <col min="6399" max="6400" width="9.453125" style="2" bestFit="1" customWidth="1"/>
    <col min="6401" max="6401" width="1.453125" style="2" customWidth="1"/>
    <col min="6402" max="6402" width="10.1796875" style="2" bestFit="1" customWidth="1"/>
    <col min="6403" max="6403" width="9.453125" style="2" bestFit="1" customWidth="1"/>
    <col min="6404" max="6406" width="9.1796875" style="2" customWidth="1"/>
    <col min="6407" max="6647" width="9.81640625" style="2"/>
    <col min="6648" max="6648" width="20.453125" style="2" customWidth="1"/>
    <col min="6649" max="6650" width="9.453125" style="2" customWidth="1"/>
    <col min="6651" max="6651" width="1.453125" style="2" customWidth="1"/>
    <col min="6652" max="6652" width="11.81640625" style="2" customWidth="1"/>
    <col min="6653" max="6653" width="9.453125" style="2" bestFit="1" customWidth="1"/>
    <col min="6654" max="6654" width="1.453125" style="2" customWidth="1"/>
    <col min="6655" max="6656" width="9.453125" style="2" bestFit="1" customWidth="1"/>
    <col min="6657" max="6657" width="1.453125" style="2" customWidth="1"/>
    <col min="6658" max="6658" width="10.1796875" style="2" bestFit="1" customWidth="1"/>
    <col min="6659" max="6659" width="9.453125" style="2" bestFit="1" customWidth="1"/>
    <col min="6660" max="6662" width="9.1796875" style="2" customWidth="1"/>
    <col min="6663" max="6903" width="9.81640625" style="2"/>
    <col min="6904" max="6904" width="20.453125" style="2" customWidth="1"/>
    <col min="6905" max="6906" width="9.453125" style="2" customWidth="1"/>
    <col min="6907" max="6907" width="1.453125" style="2" customWidth="1"/>
    <col min="6908" max="6908" width="11.81640625" style="2" customWidth="1"/>
    <col min="6909" max="6909" width="9.453125" style="2" bestFit="1" customWidth="1"/>
    <col min="6910" max="6910" width="1.453125" style="2" customWidth="1"/>
    <col min="6911" max="6912" width="9.453125" style="2" bestFit="1" customWidth="1"/>
    <col min="6913" max="6913" width="1.453125" style="2" customWidth="1"/>
    <col min="6914" max="6914" width="10.1796875" style="2" bestFit="1" customWidth="1"/>
    <col min="6915" max="6915" width="9.453125" style="2" bestFit="1" customWidth="1"/>
    <col min="6916" max="6918" width="9.1796875" style="2" customWidth="1"/>
    <col min="6919" max="7159" width="9.81640625" style="2"/>
    <col min="7160" max="7160" width="20.453125" style="2" customWidth="1"/>
    <col min="7161" max="7162" width="9.453125" style="2" customWidth="1"/>
    <col min="7163" max="7163" width="1.453125" style="2" customWidth="1"/>
    <col min="7164" max="7164" width="11.81640625" style="2" customWidth="1"/>
    <col min="7165" max="7165" width="9.453125" style="2" bestFit="1" customWidth="1"/>
    <col min="7166" max="7166" width="1.453125" style="2" customWidth="1"/>
    <col min="7167" max="7168" width="9.453125" style="2" bestFit="1" customWidth="1"/>
    <col min="7169" max="7169" width="1.453125" style="2" customWidth="1"/>
    <col min="7170" max="7170" width="10.1796875" style="2" bestFit="1" customWidth="1"/>
    <col min="7171" max="7171" width="9.453125" style="2" bestFit="1" customWidth="1"/>
    <col min="7172" max="7174" width="9.1796875" style="2" customWidth="1"/>
    <col min="7175" max="7415" width="9.81640625" style="2"/>
    <col min="7416" max="7416" width="20.453125" style="2" customWidth="1"/>
    <col min="7417" max="7418" width="9.453125" style="2" customWidth="1"/>
    <col min="7419" max="7419" width="1.453125" style="2" customWidth="1"/>
    <col min="7420" max="7420" width="11.81640625" style="2" customWidth="1"/>
    <col min="7421" max="7421" width="9.453125" style="2" bestFit="1" customWidth="1"/>
    <col min="7422" max="7422" width="1.453125" style="2" customWidth="1"/>
    <col min="7423" max="7424" width="9.453125" style="2" bestFit="1" customWidth="1"/>
    <col min="7425" max="7425" width="1.453125" style="2" customWidth="1"/>
    <col min="7426" max="7426" width="10.1796875" style="2" bestFit="1" customWidth="1"/>
    <col min="7427" max="7427" width="9.453125" style="2" bestFit="1" customWidth="1"/>
    <col min="7428" max="7430" width="9.1796875" style="2" customWidth="1"/>
    <col min="7431" max="7671" width="9.81640625" style="2"/>
    <col min="7672" max="7672" width="20.453125" style="2" customWidth="1"/>
    <col min="7673" max="7674" width="9.453125" style="2" customWidth="1"/>
    <col min="7675" max="7675" width="1.453125" style="2" customWidth="1"/>
    <col min="7676" max="7676" width="11.81640625" style="2" customWidth="1"/>
    <col min="7677" max="7677" width="9.453125" style="2" bestFit="1" customWidth="1"/>
    <col min="7678" max="7678" width="1.453125" style="2" customWidth="1"/>
    <col min="7679" max="7680" width="9.453125" style="2" bestFit="1" customWidth="1"/>
    <col min="7681" max="7681" width="1.453125" style="2" customWidth="1"/>
    <col min="7682" max="7682" width="10.1796875" style="2" bestFit="1" customWidth="1"/>
    <col min="7683" max="7683" width="9.453125" style="2" bestFit="1" customWidth="1"/>
    <col min="7684" max="7686" width="9.1796875" style="2" customWidth="1"/>
    <col min="7687" max="7927" width="9.81640625" style="2"/>
    <col min="7928" max="7928" width="20.453125" style="2" customWidth="1"/>
    <col min="7929" max="7930" width="9.453125" style="2" customWidth="1"/>
    <col min="7931" max="7931" width="1.453125" style="2" customWidth="1"/>
    <col min="7932" max="7932" width="11.81640625" style="2" customWidth="1"/>
    <col min="7933" max="7933" width="9.453125" style="2" bestFit="1" customWidth="1"/>
    <col min="7934" max="7934" width="1.453125" style="2" customWidth="1"/>
    <col min="7935" max="7936" width="9.453125" style="2" bestFit="1" customWidth="1"/>
    <col min="7937" max="7937" width="1.453125" style="2" customWidth="1"/>
    <col min="7938" max="7938" width="10.1796875" style="2" bestFit="1" customWidth="1"/>
    <col min="7939" max="7939" width="9.453125" style="2" bestFit="1" customWidth="1"/>
    <col min="7940" max="7942" width="9.1796875" style="2" customWidth="1"/>
    <col min="7943" max="8183" width="9.81640625" style="2"/>
    <col min="8184" max="8184" width="20.453125" style="2" customWidth="1"/>
    <col min="8185" max="8186" width="9.453125" style="2" customWidth="1"/>
    <col min="8187" max="8187" width="1.453125" style="2" customWidth="1"/>
    <col min="8188" max="8188" width="11.81640625" style="2" customWidth="1"/>
    <col min="8189" max="8189" width="9.453125" style="2" bestFit="1" customWidth="1"/>
    <col min="8190" max="8190" width="1.453125" style="2" customWidth="1"/>
    <col min="8191" max="8192" width="9.453125" style="2" bestFit="1" customWidth="1"/>
    <col min="8193" max="8193" width="1.453125" style="2" customWidth="1"/>
    <col min="8194" max="8194" width="10.1796875" style="2" bestFit="1" customWidth="1"/>
    <col min="8195" max="8195" width="9.453125" style="2" bestFit="1" customWidth="1"/>
    <col min="8196" max="8198" width="9.1796875" style="2" customWidth="1"/>
    <col min="8199" max="8439" width="9.81640625" style="2"/>
    <col min="8440" max="8440" width="20.453125" style="2" customWidth="1"/>
    <col min="8441" max="8442" width="9.453125" style="2" customWidth="1"/>
    <col min="8443" max="8443" width="1.453125" style="2" customWidth="1"/>
    <col min="8444" max="8444" width="11.81640625" style="2" customWidth="1"/>
    <col min="8445" max="8445" width="9.453125" style="2" bestFit="1" customWidth="1"/>
    <col min="8446" max="8446" width="1.453125" style="2" customWidth="1"/>
    <col min="8447" max="8448" width="9.453125" style="2" bestFit="1" customWidth="1"/>
    <col min="8449" max="8449" width="1.453125" style="2" customWidth="1"/>
    <col min="8450" max="8450" width="10.1796875" style="2" bestFit="1" customWidth="1"/>
    <col min="8451" max="8451" width="9.453125" style="2" bestFit="1" customWidth="1"/>
    <col min="8452" max="8454" width="9.1796875" style="2" customWidth="1"/>
    <col min="8455" max="8695" width="9.81640625" style="2"/>
    <col min="8696" max="8696" width="20.453125" style="2" customWidth="1"/>
    <col min="8697" max="8698" width="9.453125" style="2" customWidth="1"/>
    <col min="8699" max="8699" width="1.453125" style="2" customWidth="1"/>
    <col min="8700" max="8700" width="11.81640625" style="2" customWidth="1"/>
    <col min="8701" max="8701" width="9.453125" style="2" bestFit="1" customWidth="1"/>
    <col min="8702" max="8702" width="1.453125" style="2" customWidth="1"/>
    <col min="8703" max="8704" width="9.453125" style="2" bestFit="1" customWidth="1"/>
    <col min="8705" max="8705" width="1.453125" style="2" customWidth="1"/>
    <col min="8706" max="8706" width="10.1796875" style="2" bestFit="1" customWidth="1"/>
    <col min="8707" max="8707" width="9.453125" style="2" bestFit="1" customWidth="1"/>
    <col min="8708" max="8710" width="9.1796875" style="2" customWidth="1"/>
    <col min="8711" max="8951" width="9.81640625" style="2"/>
    <col min="8952" max="8952" width="20.453125" style="2" customWidth="1"/>
    <col min="8953" max="8954" width="9.453125" style="2" customWidth="1"/>
    <col min="8955" max="8955" width="1.453125" style="2" customWidth="1"/>
    <col min="8956" max="8956" width="11.81640625" style="2" customWidth="1"/>
    <col min="8957" max="8957" width="9.453125" style="2" bestFit="1" customWidth="1"/>
    <col min="8958" max="8958" width="1.453125" style="2" customWidth="1"/>
    <col min="8959" max="8960" width="9.453125" style="2" bestFit="1" customWidth="1"/>
    <col min="8961" max="8961" width="1.453125" style="2" customWidth="1"/>
    <col min="8962" max="8962" width="10.1796875" style="2" bestFit="1" customWidth="1"/>
    <col min="8963" max="8963" width="9.453125" style="2" bestFit="1" customWidth="1"/>
    <col min="8964" max="8966" width="9.1796875" style="2" customWidth="1"/>
    <col min="8967" max="9207" width="9.81640625" style="2"/>
    <col min="9208" max="9208" width="20.453125" style="2" customWidth="1"/>
    <col min="9209" max="9210" width="9.453125" style="2" customWidth="1"/>
    <col min="9211" max="9211" width="1.453125" style="2" customWidth="1"/>
    <col min="9212" max="9212" width="11.81640625" style="2" customWidth="1"/>
    <col min="9213" max="9213" width="9.453125" style="2" bestFit="1" customWidth="1"/>
    <col min="9214" max="9214" width="1.453125" style="2" customWidth="1"/>
    <col min="9215" max="9216" width="9.453125" style="2" bestFit="1" customWidth="1"/>
    <col min="9217" max="9217" width="1.453125" style="2" customWidth="1"/>
    <col min="9218" max="9218" width="10.1796875" style="2" bestFit="1" customWidth="1"/>
    <col min="9219" max="9219" width="9.453125" style="2" bestFit="1" customWidth="1"/>
    <col min="9220" max="9222" width="9.1796875" style="2" customWidth="1"/>
    <col min="9223" max="9463" width="9.81640625" style="2"/>
    <col min="9464" max="9464" width="20.453125" style="2" customWidth="1"/>
    <col min="9465" max="9466" width="9.453125" style="2" customWidth="1"/>
    <col min="9467" max="9467" width="1.453125" style="2" customWidth="1"/>
    <col min="9468" max="9468" width="11.81640625" style="2" customWidth="1"/>
    <col min="9469" max="9469" width="9.453125" style="2" bestFit="1" customWidth="1"/>
    <col min="9470" max="9470" width="1.453125" style="2" customWidth="1"/>
    <col min="9471" max="9472" width="9.453125" style="2" bestFit="1" customWidth="1"/>
    <col min="9473" max="9473" width="1.453125" style="2" customWidth="1"/>
    <col min="9474" max="9474" width="10.1796875" style="2" bestFit="1" customWidth="1"/>
    <col min="9475" max="9475" width="9.453125" style="2" bestFit="1" customWidth="1"/>
    <col min="9476" max="9478" width="9.1796875" style="2" customWidth="1"/>
    <col min="9479" max="9719" width="9.81640625" style="2"/>
    <col min="9720" max="9720" width="20.453125" style="2" customWidth="1"/>
    <col min="9721" max="9722" width="9.453125" style="2" customWidth="1"/>
    <col min="9723" max="9723" width="1.453125" style="2" customWidth="1"/>
    <col min="9724" max="9724" width="11.81640625" style="2" customWidth="1"/>
    <col min="9725" max="9725" width="9.453125" style="2" bestFit="1" customWidth="1"/>
    <col min="9726" max="9726" width="1.453125" style="2" customWidth="1"/>
    <col min="9727" max="9728" width="9.453125" style="2" bestFit="1" customWidth="1"/>
    <col min="9729" max="9729" width="1.453125" style="2" customWidth="1"/>
    <col min="9730" max="9730" width="10.1796875" style="2" bestFit="1" customWidth="1"/>
    <col min="9731" max="9731" width="9.453125" style="2" bestFit="1" customWidth="1"/>
    <col min="9732" max="9734" width="9.1796875" style="2" customWidth="1"/>
    <col min="9735" max="9975" width="9.81640625" style="2"/>
    <col min="9976" max="9976" width="20.453125" style="2" customWidth="1"/>
    <col min="9977" max="9978" width="9.453125" style="2" customWidth="1"/>
    <col min="9979" max="9979" width="1.453125" style="2" customWidth="1"/>
    <col min="9980" max="9980" width="11.81640625" style="2" customWidth="1"/>
    <col min="9981" max="9981" width="9.453125" style="2" bestFit="1" customWidth="1"/>
    <col min="9982" max="9982" width="1.453125" style="2" customWidth="1"/>
    <col min="9983" max="9984" width="9.453125" style="2" bestFit="1" customWidth="1"/>
    <col min="9985" max="9985" width="1.453125" style="2" customWidth="1"/>
    <col min="9986" max="9986" width="10.1796875" style="2" bestFit="1" customWidth="1"/>
    <col min="9987" max="9987" width="9.453125" style="2" bestFit="1" customWidth="1"/>
    <col min="9988" max="9990" width="9.1796875" style="2" customWidth="1"/>
    <col min="9991" max="10231" width="9.81640625" style="2"/>
    <col min="10232" max="10232" width="20.453125" style="2" customWidth="1"/>
    <col min="10233" max="10234" width="9.453125" style="2" customWidth="1"/>
    <col min="10235" max="10235" width="1.453125" style="2" customWidth="1"/>
    <col min="10236" max="10236" width="11.81640625" style="2" customWidth="1"/>
    <col min="10237" max="10237" width="9.453125" style="2" bestFit="1" customWidth="1"/>
    <col min="10238" max="10238" width="1.453125" style="2" customWidth="1"/>
    <col min="10239" max="10240" width="9.453125" style="2" bestFit="1" customWidth="1"/>
    <col min="10241" max="10241" width="1.453125" style="2" customWidth="1"/>
    <col min="10242" max="10242" width="10.1796875" style="2" bestFit="1" customWidth="1"/>
    <col min="10243" max="10243" width="9.453125" style="2" bestFit="1" customWidth="1"/>
    <col min="10244" max="10246" width="9.1796875" style="2" customWidth="1"/>
    <col min="10247" max="10487" width="9.81640625" style="2"/>
    <col min="10488" max="10488" width="20.453125" style="2" customWidth="1"/>
    <col min="10489" max="10490" width="9.453125" style="2" customWidth="1"/>
    <col min="10491" max="10491" width="1.453125" style="2" customWidth="1"/>
    <col min="10492" max="10492" width="11.81640625" style="2" customWidth="1"/>
    <col min="10493" max="10493" width="9.453125" style="2" bestFit="1" customWidth="1"/>
    <col min="10494" max="10494" width="1.453125" style="2" customWidth="1"/>
    <col min="10495" max="10496" width="9.453125" style="2" bestFit="1" customWidth="1"/>
    <col min="10497" max="10497" width="1.453125" style="2" customWidth="1"/>
    <col min="10498" max="10498" width="10.1796875" style="2" bestFit="1" customWidth="1"/>
    <col min="10499" max="10499" width="9.453125" style="2" bestFit="1" customWidth="1"/>
    <col min="10500" max="10502" width="9.1796875" style="2" customWidth="1"/>
    <col min="10503" max="10743" width="9.81640625" style="2"/>
    <col min="10744" max="10744" width="20.453125" style="2" customWidth="1"/>
    <col min="10745" max="10746" width="9.453125" style="2" customWidth="1"/>
    <col min="10747" max="10747" width="1.453125" style="2" customWidth="1"/>
    <col min="10748" max="10748" width="11.81640625" style="2" customWidth="1"/>
    <col min="10749" max="10749" width="9.453125" style="2" bestFit="1" customWidth="1"/>
    <col min="10750" max="10750" width="1.453125" style="2" customWidth="1"/>
    <col min="10751" max="10752" width="9.453125" style="2" bestFit="1" customWidth="1"/>
    <col min="10753" max="10753" width="1.453125" style="2" customWidth="1"/>
    <col min="10754" max="10754" width="10.1796875" style="2" bestFit="1" customWidth="1"/>
    <col min="10755" max="10755" width="9.453125" style="2" bestFit="1" customWidth="1"/>
    <col min="10756" max="10758" width="9.1796875" style="2" customWidth="1"/>
    <col min="10759" max="10999" width="9.81640625" style="2"/>
    <col min="11000" max="11000" width="20.453125" style="2" customWidth="1"/>
    <col min="11001" max="11002" width="9.453125" style="2" customWidth="1"/>
    <col min="11003" max="11003" width="1.453125" style="2" customWidth="1"/>
    <col min="11004" max="11004" width="11.81640625" style="2" customWidth="1"/>
    <col min="11005" max="11005" width="9.453125" style="2" bestFit="1" customWidth="1"/>
    <col min="11006" max="11006" width="1.453125" style="2" customWidth="1"/>
    <col min="11007" max="11008" width="9.453125" style="2" bestFit="1" customWidth="1"/>
    <col min="11009" max="11009" width="1.453125" style="2" customWidth="1"/>
    <col min="11010" max="11010" width="10.1796875" style="2" bestFit="1" customWidth="1"/>
    <col min="11011" max="11011" width="9.453125" style="2" bestFit="1" customWidth="1"/>
    <col min="11012" max="11014" width="9.1796875" style="2" customWidth="1"/>
    <col min="11015" max="11255" width="9.81640625" style="2"/>
    <col min="11256" max="11256" width="20.453125" style="2" customWidth="1"/>
    <col min="11257" max="11258" width="9.453125" style="2" customWidth="1"/>
    <col min="11259" max="11259" width="1.453125" style="2" customWidth="1"/>
    <col min="11260" max="11260" width="11.81640625" style="2" customWidth="1"/>
    <col min="11261" max="11261" width="9.453125" style="2" bestFit="1" customWidth="1"/>
    <col min="11262" max="11262" width="1.453125" style="2" customWidth="1"/>
    <col min="11263" max="11264" width="9.453125" style="2" bestFit="1" customWidth="1"/>
    <col min="11265" max="11265" width="1.453125" style="2" customWidth="1"/>
    <col min="11266" max="11266" width="10.1796875" style="2" bestFit="1" customWidth="1"/>
    <col min="11267" max="11267" width="9.453125" style="2" bestFit="1" customWidth="1"/>
    <col min="11268" max="11270" width="9.1796875" style="2" customWidth="1"/>
    <col min="11271" max="11511" width="9.81640625" style="2"/>
    <col min="11512" max="11512" width="20.453125" style="2" customWidth="1"/>
    <col min="11513" max="11514" width="9.453125" style="2" customWidth="1"/>
    <col min="11515" max="11515" width="1.453125" style="2" customWidth="1"/>
    <col min="11516" max="11516" width="11.81640625" style="2" customWidth="1"/>
    <col min="11517" max="11517" width="9.453125" style="2" bestFit="1" customWidth="1"/>
    <col min="11518" max="11518" width="1.453125" style="2" customWidth="1"/>
    <col min="11519" max="11520" width="9.453125" style="2" bestFit="1" customWidth="1"/>
    <col min="11521" max="11521" width="1.453125" style="2" customWidth="1"/>
    <col min="11522" max="11522" width="10.1796875" style="2" bestFit="1" customWidth="1"/>
    <col min="11523" max="11523" width="9.453125" style="2" bestFit="1" customWidth="1"/>
    <col min="11524" max="11526" width="9.1796875" style="2" customWidth="1"/>
    <col min="11527" max="11767" width="9.81640625" style="2"/>
    <col min="11768" max="11768" width="20.453125" style="2" customWidth="1"/>
    <col min="11769" max="11770" width="9.453125" style="2" customWidth="1"/>
    <col min="11771" max="11771" width="1.453125" style="2" customWidth="1"/>
    <col min="11772" max="11772" width="11.81640625" style="2" customWidth="1"/>
    <col min="11773" max="11773" width="9.453125" style="2" bestFit="1" customWidth="1"/>
    <col min="11774" max="11774" width="1.453125" style="2" customWidth="1"/>
    <col min="11775" max="11776" width="9.453125" style="2" bestFit="1" customWidth="1"/>
    <col min="11777" max="11777" width="1.453125" style="2" customWidth="1"/>
    <col min="11778" max="11778" width="10.1796875" style="2" bestFit="1" customWidth="1"/>
    <col min="11779" max="11779" width="9.453125" style="2" bestFit="1" customWidth="1"/>
    <col min="11780" max="11782" width="9.1796875" style="2" customWidth="1"/>
    <col min="11783" max="12023" width="9.81640625" style="2"/>
    <col min="12024" max="12024" width="20.453125" style="2" customWidth="1"/>
    <col min="12025" max="12026" width="9.453125" style="2" customWidth="1"/>
    <col min="12027" max="12027" width="1.453125" style="2" customWidth="1"/>
    <col min="12028" max="12028" width="11.81640625" style="2" customWidth="1"/>
    <col min="12029" max="12029" width="9.453125" style="2" bestFit="1" customWidth="1"/>
    <col min="12030" max="12030" width="1.453125" style="2" customWidth="1"/>
    <col min="12031" max="12032" width="9.453125" style="2" bestFit="1" customWidth="1"/>
    <col min="12033" max="12033" width="1.453125" style="2" customWidth="1"/>
    <col min="12034" max="12034" width="10.1796875" style="2" bestFit="1" customWidth="1"/>
    <col min="12035" max="12035" width="9.453125" style="2" bestFit="1" customWidth="1"/>
    <col min="12036" max="12038" width="9.1796875" style="2" customWidth="1"/>
    <col min="12039" max="12279" width="9.81640625" style="2"/>
    <col min="12280" max="12280" width="20.453125" style="2" customWidth="1"/>
    <col min="12281" max="12282" width="9.453125" style="2" customWidth="1"/>
    <col min="12283" max="12283" width="1.453125" style="2" customWidth="1"/>
    <col min="12284" max="12284" width="11.81640625" style="2" customWidth="1"/>
    <col min="12285" max="12285" width="9.453125" style="2" bestFit="1" customWidth="1"/>
    <col min="12286" max="12286" width="1.453125" style="2" customWidth="1"/>
    <col min="12287" max="12288" width="9.453125" style="2" bestFit="1" customWidth="1"/>
    <col min="12289" max="12289" width="1.453125" style="2" customWidth="1"/>
    <col min="12290" max="12290" width="10.1796875" style="2" bestFit="1" customWidth="1"/>
    <col min="12291" max="12291" width="9.453125" style="2" bestFit="1" customWidth="1"/>
    <col min="12292" max="12294" width="9.1796875" style="2" customWidth="1"/>
    <col min="12295" max="12535" width="9.81640625" style="2"/>
    <col min="12536" max="12536" width="20.453125" style="2" customWidth="1"/>
    <col min="12537" max="12538" width="9.453125" style="2" customWidth="1"/>
    <col min="12539" max="12539" width="1.453125" style="2" customWidth="1"/>
    <col min="12540" max="12540" width="11.81640625" style="2" customWidth="1"/>
    <col min="12541" max="12541" width="9.453125" style="2" bestFit="1" customWidth="1"/>
    <col min="12542" max="12542" width="1.453125" style="2" customWidth="1"/>
    <col min="12543" max="12544" width="9.453125" style="2" bestFit="1" customWidth="1"/>
    <col min="12545" max="12545" width="1.453125" style="2" customWidth="1"/>
    <col min="12546" max="12546" width="10.1796875" style="2" bestFit="1" customWidth="1"/>
    <col min="12547" max="12547" width="9.453125" style="2" bestFit="1" customWidth="1"/>
    <col min="12548" max="12550" width="9.1796875" style="2" customWidth="1"/>
    <col min="12551" max="12791" width="9.81640625" style="2"/>
    <col min="12792" max="12792" width="20.453125" style="2" customWidth="1"/>
    <col min="12793" max="12794" width="9.453125" style="2" customWidth="1"/>
    <col min="12795" max="12795" width="1.453125" style="2" customWidth="1"/>
    <col min="12796" max="12796" width="11.81640625" style="2" customWidth="1"/>
    <col min="12797" max="12797" width="9.453125" style="2" bestFit="1" customWidth="1"/>
    <col min="12798" max="12798" width="1.453125" style="2" customWidth="1"/>
    <col min="12799" max="12800" width="9.453125" style="2" bestFit="1" customWidth="1"/>
    <col min="12801" max="12801" width="1.453125" style="2" customWidth="1"/>
    <col min="12802" max="12802" width="10.1796875" style="2" bestFit="1" customWidth="1"/>
    <col min="12803" max="12803" width="9.453125" style="2" bestFit="1" customWidth="1"/>
    <col min="12804" max="12806" width="9.1796875" style="2" customWidth="1"/>
    <col min="12807" max="13047" width="9.81640625" style="2"/>
    <col min="13048" max="13048" width="20.453125" style="2" customWidth="1"/>
    <col min="13049" max="13050" width="9.453125" style="2" customWidth="1"/>
    <col min="13051" max="13051" width="1.453125" style="2" customWidth="1"/>
    <col min="13052" max="13052" width="11.81640625" style="2" customWidth="1"/>
    <col min="13053" max="13053" width="9.453125" style="2" bestFit="1" customWidth="1"/>
    <col min="13054" max="13054" width="1.453125" style="2" customWidth="1"/>
    <col min="13055" max="13056" width="9.453125" style="2" bestFit="1" customWidth="1"/>
    <col min="13057" max="13057" width="1.453125" style="2" customWidth="1"/>
    <col min="13058" max="13058" width="10.1796875" style="2" bestFit="1" customWidth="1"/>
    <col min="13059" max="13059" width="9.453125" style="2" bestFit="1" customWidth="1"/>
    <col min="13060" max="13062" width="9.1796875" style="2" customWidth="1"/>
    <col min="13063" max="13303" width="9.81640625" style="2"/>
    <col min="13304" max="13304" width="20.453125" style="2" customWidth="1"/>
    <col min="13305" max="13306" width="9.453125" style="2" customWidth="1"/>
    <col min="13307" max="13307" width="1.453125" style="2" customWidth="1"/>
    <col min="13308" max="13308" width="11.81640625" style="2" customWidth="1"/>
    <col min="13309" max="13309" width="9.453125" style="2" bestFit="1" customWidth="1"/>
    <col min="13310" max="13310" width="1.453125" style="2" customWidth="1"/>
    <col min="13311" max="13312" width="9.453125" style="2" bestFit="1" customWidth="1"/>
    <col min="13313" max="13313" width="1.453125" style="2" customWidth="1"/>
    <col min="13314" max="13314" width="10.1796875" style="2" bestFit="1" customWidth="1"/>
    <col min="13315" max="13315" width="9.453125" style="2" bestFit="1" customWidth="1"/>
    <col min="13316" max="13318" width="9.1796875" style="2" customWidth="1"/>
    <col min="13319" max="13559" width="9.81640625" style="2"/>
    <col min="13560" max="13560" width="20.453125" style="2" customWidth="1"/>
    <col min="13561" max="13562" width="9.453125" style="2" customWidth="1"/>
    <col min="13563" max="13563" width="1.453125" style="2" customWidth="1"/>
    <col min="13564" max="13564" width="11.81640625" style="2" customWidth="1"/>
    <col min="13565" max="13565" width="9.453125" style="2" bestFit="1" customWidth="1"/>
    <col min="13566" max="13566" width="1.453125" style="2" customWidth="1"/>
    <col min="13567" max="13568" width="9.453125" style="2" bestFit="1" customWidth="1"/>
    <col min="13569" max="13569" width="1.453125" style="2" customWidth="1"/>
    <col min="13570" max="13570" width="10.1796875" style="2" bestFit="1" customWidth="1"/>
    <col min="13571" max="13571" width="9.453125" style="2" bestFit="1" customWidth="1"/>
    <col min="13572" max="13574" width="9.1796875" style="2" customWidth="1"/>
    <col min="13575" max="13815" width="9.81640625" style="2"/>
    <col min="13816" max="13816" width="20.453125" style="2" customWidth="1"/>
    <col min="13817" max="13818" width="9.453125" style="2" customWidth="1"/>
    <col min="13819" max="13819" width="1.453125" style="2" customWidth="1"/>
    <col min="13820" max="13820" width="11.81640625" style="2" customWidth="1"/>
    <col min="13821" max="13821" width="9.453125" style="2" bestFit="1" customWidth="1"/>
    <col min="13822" max="13822" width="1.453125" style="2" customWidth="1"/>
    <col min="13823" max="13824" width="9.453125" style="2" bestFit="1" customWidth="1"/>
    <col min="13825" max="13825" width="1.453125" style="2" customWidth="1"/>
    <col min="13826" max="13826" width="10.1796875" style="2" bestFit="1" customWidth="1"/>
    <col min="13827" max="13827" width="9.453125" style="2" bestFit="1" customWidth="1"/>
    <col min="13828" max="13830" width="9.1796875" style="2" customWidth="1"/>
    <col min="13831" max="14071" width="9.81640625" style="2"/>
    <col min="14072" max="14072" width="20.453125" style="2" customWidth="1"/>
    <col min="14073" max="14074" width="9.453125" style="2" customWidth="1"/>
    <col min="14075" max="14075" width="1.453125" style="2" customWidth="1"/>
    <col min="14076" max="14076" width="11.81640625" style="2" customWidth="1"/>
    <col min="14077" max="14077" width="9.453125" style="2" bestFit="1" customWidth="1"/>
    <col min="14078" max="14078" width="1.453125" style="2" customWidth="1"/>
    <col min="14079" max="14080" width="9.453125" style="2" bestFit="1" customWidth="1"/>
    <col min="14081" max="14081" width="1.453125" style="2" customWidth="1"/>
    <col min="14082" max="14082" width="10.1796875" style="2" bestFit="1" customWidth="1"/>
    <col min="14083" max="14083" width="9.453125" style="2" bestFit="1" customWidth="1"/>
    <col min="14084" max="14086" width="9.1796875" style="2" customWidth="1"/>
    <col min="14087" max="14327" width="9.81640625" style="2"/>
    <col min="14328" max="14328" width="20.453125" style="2" customWidth="1"/>
    <col min="14329" max="14330" width="9.453125" style="2" customWidth="1"/>
    <col min="14331" max="14331" width="1.453125" style="2" customWidth="1"/>
    <col min="14332" max="14332" width="11.81640625" style="2" customWidth="1"/>
    <col min="14333" max="14333" width="9.453125" style="2" bestFit="1" customWidth="1"/>
    <col min="14334" max="14334" width="1.453125" style="2" customWidth="1"/>
    <col min="14335" max="14336" width="9.453125" style="2" bestFit="1" customWidth="1"/>
    <col min="14337" max="14337" width="1.453125" style="2" customWidth="1"/>
    <col min="14338" max="14338" width="10.1796875" style="2" bestFit="1" customWidth="1"/>
    <col min="14339" max="14339" width="9.453125" style="2" bestFit="1" customWidth="1"/>
    <col min="14340" max="14342" width="9.1796875" style="2" customWidth="1"/>
    <col min="14343" max="14583" width="9.81640625" style="2"/>
    <col min="14584" max="14584" width="20.453125" style="2" customWidth="1"/>
    <col min="14585" max="14586" width="9.453125" style="2" customWidth="1"/>
    <col min="14587" max="14587" width="1.453125" style="2" customWidth="1"/>
    <col min="14588" max="14588" width="11.81640625" style="2" customWidth="1"/>
    <col min="14589" max="14589" width="9.453125" style="2" bestFit="1" customWidth="1"/>
    <col min="14590" max="14590" width="1.453125" style="2" customWidth="1"/>
    <col min="14591" max="14592" width="9.453125" style="2" bestFit="1" customWidth="1"/>
    <col min="14593" max="14593" width="1.453125" style="2" customWidth="1"/>
    <col min="14594" max="14594" width="10.1796875" style="2" bestFit="1" customWidth="1"/>
    <col min="14595" max="14595" width="9.453125" style="2" bestFit="1" customWidth="1"/>
    <col min="14596" max="14598" width="9.1796875" style="2" customWidth="1"/>
    <col min="14599" max="14839" width="9.81640625" style="2"/>
    <col min="14840" max="14840" width="20.453125" style="2" customWidth="1"/>
    <col min="14841" max="14842" width="9.453125" style="2" customWidth="1"/>
    <col min="14843" max="14843" width="1.453125" style="2" customWidth="1"/>
    <col min="14844" max="14844" width="11.81640625" style="2" customWidth="1"/>
    <col min="14845" max="14845" width="9.453125" style="2" bestFit="1" customWidth="1"/>
    <col min="14846" max="14846" width="1.453125" style="2" customWidth="1"/>
    <col min="14847" max="14848" width="9.453125" style="2" bestFit="1" customWidth="1"/>
    <col min="14849" max="14849" width="1.453125" style="2" customWidth="1"/>
    <col min="14850" max="14850" width="10.1796875" style="2" bestFit="1" customWidth="1"/>
    <col min="14851" max="14851" width="9.453125" style="2" bestFit="1" customWidth="1"/>
    <col min="14852" max="14854" width="9.1796875" style="2" customWidth="1"/>
    <col min="14855" max="15095" width="9.81640625" style="2"/>
    <col min="15096" max="15096" width="20.453125" style="2" customWidth="1"/>
    <col min="15097" max="15098" width="9.453125" style="2" customWidth="1"/>
    <col min="15099" max="15099" width="1.453125" style="2" customWidth="1"/>
    <col min="15100" max="15100" width="11.81640625" style="2" customWidth="1"/>
    <col min="15101" max="15101" width="9.453125" style="2" bestFit="1" customWidth="1"/>
    <col min="15102" max="15102" width="1.453125" style="2" customWidth="1"/>
    <col min="15103" max="15104" width="9.453125" style="2" bestFit="1" customWidth="1"/>
    <col min="15105" max="15105" width="1.453125" style="2" customWidth="1"/>
    <col min="15106" max="15106" width="10.1796875" style="2" bestFit="1" customWidth="1"/>
    <col min="15107" max="15107" width="9.453125" style="2" bestFit="1" customWidth="1"/>
    <col min="15108" max="15110" width="9.1796875" style="2" customWidth="1"/>
    <col min="15111" max="15351" width="9.81640625" style="2"/>
    <col min="15352" max="15352" width="20.453125" style="2" customWidth="1"/>
    <col min="15353" max="15354" width="9.453125" style="2" customWidth="1"/>
    <col min="15355" max="15355" width="1.453125" style="2" customWidth="1"/>
    <col min="15356" max="15356" width="11.81640625" style="2" customWidth="1"/>
    <col min="15357" max="15357" width="9.453125" style="2" bestFit="1" customWidth="1"/>
    <col min="15358" max="15358" width="1.453125" style="2" customWidth="1"/>
    <col min="15359" max="15360" width="9.453125" style="2" bestFit="1" customWidth="1"/>
    <col min="15361" max="15361" width="1.453125" style="2" customWidth="1"/>
    <col min="15362" max="15362" width="10.1796875" style="2" bestFit="1" customWidth="1"/>
    <col min="15363" max="15363" width="9.453125" style="2" bestFit="1" customWidth="1"/>
    <col min="15364" max="15366" width="9.1796875" style="2" customWidth="1"/>
    <col min="15367" max="15607" width="9.81640625" style="2"/>
    <col min="15608" max="15608" width="20.453125" style="2" customWidth="1"/>
    <col min="15609" max="15610" width="9.453125" style="2" customWidth="1"/>
    <col min="15611" max="15611" width="1.453125" style="2" customWidth="1"/>
    <col min="15612" max="15612" width="11.81640625" style="2" customWidth="1"/>
    <col min="15613" max="15613" width="9.453125" style="2" bestFit="1" customWidth="1"/>
    <col min="15614" max="15614" width="1.453125" style="2" customWidth="1"/>
    <col min="15615" max="15616" width="9.453125" style="2" bestFit="1" customWidth="1"/>
    <col min="15617" max="15617" width="1.453125" style="2" customWidth="1"/>
    <col min="15618" max="15618" width="10.1796875" style="2" bestFit="1" customWidth="1"/>
    <col min="15619" max="15619" width="9.453125" style="2" bestFit="1" customWidth="1"/>
    <col min="15620" max="15622" width="9.1796875" style="2" customWidth="1"/>
    <col min="15623" max="15863" width="9.81640625" style="2"/>
    <col min="15864" max="15864" width="20.453125" style="2" customWidth="1"/>
    <col min="15865" max="15866" width="9.453125" style="2" customWidth="1"/>
    <col min="15867" max="15867" width="1.453125" style="2" customWidth="1"/>
    <col min="15868" max="15868" width="11.81640625" style="2" customWidth="1"/>
    <col min="15869" max="15869" width="9.453125" style="2" bestFit="1" customWidth="1"/>
    <col min="15870" max="15870" width="1.453125" style="2" customWidth="1"/>
    <col min="15871" max="15872" width="9.453125" style="2" bestFit="1" customWidth="1"/>
    <col min="15873" max="15873" width="1.453125" style="2" customWidth="1"/>
    <col min="15874" max="15874" width="10.1796875" style="2" bestFit="1" customWidth="1"/>
    <col min="15875" max="15875" width="9.453125" style="2" bestFit="1" customWidth="1"/>
    <col min="15876" max="15878" width="9.1796875" style="2" customWidth="1"/>
    <col min="15879" max="16119" width="9.81640625" style="2"/>
    <col min="16120" max="16120" width="20.453125" style="2" customWidth="1"/>
    <col min="16121" max="16122" width="9.453125" style="2" customWidth="1"/>
    <col min="16123" max="16123" width="1.453125" style="2" customWidth="1"/>
    <col min="16124" max="16124" width="11.81640625" style="2" customWidth="1"/>
    <col min="16125" max="16125" width="9.453125" style="2" bestFit="1" customWidth="1"/>
    <col min="16126" max="16126" width="1.453125" style="2" customWidth="1"/>
    <col min="16127" max="16128" width="9.453125" style="2" bestFit="1" customWidth="1"/>
    <col min="16129" max="16129" width="1.453125" style="2" customWidth="1"/>
    <col min="16130" max="16130" width="10.1796875" style="2" bestFit="1" customWidth="1"/>
    <col min="16131" max="16131" width="9.453125" style="2" bestFit="1" customWidth="1"/>
    <col min="16132" max="16134" width="9.1796875" style="2" customWidth="1"/>
    <col min="16135" max="16384" width="9.81640625" style="2"/>
  </cols>
  <sheetData>
    <row r="2" spans="1:13" ht="23.5" x14ac:dyDescent="0.55000000000000004">
      <c r="C2" s="38">
        <v>2022</v>
      </c>
      <c r="D2" s="34" t="s">
        <v>61</v>
      </c>
      <c r="F2" s="34"/>
      <c r="G2" s="36"/>
      <c r="H2" s="35" t="s">
        <v>60</v>
      </c>
      <c r="I2" s="34"/>
      <c r="J2" s="34"/>
      <c r="K2" s="34"/>
      <c r="L2" s="33"/>
      <c r="M2" s="33"/>
    </row>
    <row r="3" spans="1:13" ht="21" customHeight="1" x14ac:dyDescent="0.35">
      <c r="A3" s="31"/>
      <c r="B3" s="31"/>
      <c r="C3" s="31"/>
      <c r="D3" s="31"/>
      <c r="E3" s="31"/>
      <c r="F3" s="31"/>
      <c r="G3" s="31"/>
      <c r="H3" s="31"/>
      <c r="I3" s="31"/>
      <c r="J3" s="31"/>
      <c r="K3" s="31"/>
    </row>
    <row r="4" spans="1:13" ht="21" x14ac:dyDescent="0.5">
      <c r="B4" s="14" t="s">
        <v>58</v>
      </c>
      <c r="C4" s="14"/>
      <c r="D4" s="14"/>
      <c r="E4" s="14"/>
      <c r="F4" s="14"/>
      <c r="G4" s="14"/>
      <c r="H4" s="29">
        <v>134600</v>
      </c>
      <c r="I4" s="14" t="s">
        <v>56</v>
      </c>
      <c r="J4" s="14"/>
      <c r="K4" s="14"/>
      <c r="L4" s="14"/>
      <c r="M4" s="14"/>
    </row>
    <row r="5" spans="1:13" ht="21" x14ac:dyDescent="0.5">
      <c r="A5" s="30">
        <v>0.5</v>
      </c>
      <c r="B5" s="14"/>
      <c r="C5" s="14"/>
      <c r="D5" s="14"/>
      <c r="E5" s="14" t="s">
        <v>57</v>
      </c>
      <c r="F5" s="14"/>
      <c r="G5" s="14"/>
      <c r="H5" s="29">
        <v>64700</v>
      </c>
      <c r="I5" s="14" t="s">
        <v>56</v>
      </c>
      <c r="J5" s="14"/>
      <c r="K5" s="14"/>
      <c r="L5" s="14"/>
      <c r="M5" s="14"/>
    </row>
    <row r="6" spans="1:13" s="14" customFormat="1" ht="21" customHeight="1" thickBot="1" x14ac:dyDescent="0.4">
      <c r="B6" s="124" t="s">
        <v>55</v>
      </c>
      <c r="C6" s="124"/>
      <c r="D6" s="124"/>
      <c r="E6" s="124"/>
      <c r="F6" s="124"/>
      <c r="G6" s="28"/>
      <c r="H6" s="26"/>
      <c r="I6" s="124" t="s">
        <v>54</v>
      </c>
      <c r="J6" s="124"/>
      <c r="K6" s="124"/>
    </row>
    <row r="7" spans="1:13" s="14" customFormat="1" ht="15" customHeight="1" x14ac:dyDescent="0.35">
      <c r="B7" s="27"/>
      <c r="C7" s="27"/>
      <c r="D7" s="27"/>
      <c r="E7" s="27"/>
      <c r="F7" s="27"/>
      <c r="G7" s="27"/>
      <c r="H7" s="26"/>
      <c r="I7" s="26"/>
      <c r="J7" s="26"/>
    </row>
    <row r="8" spans="1:13" s="14" customFormat="1" ht="30" customHeight="1" thickBot="1" x14ac:dyDescent="0.4">
      <c r="C8" s="125" t="s">
        <v>49</v>
      </c>
      <c r="D8" s="125" t="s">
        <v>48</v>
      </c>
      <c r="E8" s="125" t="s">
        <v>47</v>
      </c>
      <c r="F8" s="125" t="s">
        <v>46</v>
      </c>
      <c r="G8" s="125"/>
      <c r="I8" s="24" t="s">
        <v>27</v>
      </c>
      <c r="J8" s="23">
        <f>A9</f>
        <v>0.5</v>
      </c>
      <c r="K8" s="23">
        <f>J8+0.2</f>
        <v>0.7</v>
      </c>
    </row>
    <row r="9" spans="1:13" s="14" customFormat="1" ht="30.5" x14ac:dyDescent="0.5">
      <c r="A9" s="22">
        <v>0.5</v>
      </c>
      <c r="B9" s="13" t="s">
        <v>31</v>
      </c>
      <c r="C9" s="125"/>
      <c r="D9" s="125"/>
      <c r="E9" s="125"/>
      <c r="F9" s="125"/>
      <c r="G9" s="125"/>
      <c r="I9" s="12" t="s">
        <v>26</v>
      </c>
      <c r="J9" s="12" t="s">
        <v>45</v>
      </c>
      <c r="K9" s="13" t="s">
        <v>44</v>
      </c>
    </row>
    <row r="10" spans="1:13" s="14" customFormat="1" ht="15" thickBot="1" x14ac:dyDescent="0.4">
      <c r="A10" s="20" t="s">
        <v>17</v>
      </c>
      <c r="B10" s="11">
        <v>0</v>
      </c>
      <c r="C10" s="15">
        <f>IF($H$5=0,$H$4*$A$9*C64/12*0.3,CEILING($J$13*C64,50)/12*0.3)</f>
        <v>1132.5</v>
      </c>
      <c r="D10" s="15">
        <f>C10</f>
        <v>1132.5</v>
      </c>
      <c r="E10" s="15">
        <f>D10-F51-G51</f>
        <v>1024.5</v>
      </c>
      <c r="F10" s="15">
        <f>E10-H51</f>
        <v>1011.5</v>
      </c>
      <c r="G10" s="15"/>
      <c r="I10" s="11">
        <v>1</v>
      </c>
      <c r="J10" s="4">
        <v>45300</v>
      </c>
      <c r="K10" s="15">
        <f>CEILING(J10+(J74-J10)*2/3,50)</f>
        <v>59600</v>
      </c>
      <c r="M10" s="25"/>
    </row>
    <row r="11" spans="1:13" s="14" customFormat="1" ht="14.5" x14ac:dyDescent="0.35">
      <c r="B11" s="11" t="s">
        <v>28</v>
      </c>
      <c r="C11" s="15">
        <f>IF($H$5=0,$H$4*$A$9*C65/12*0.3,CEILING($J$13*C65,50)/12*0.3)</f>
        <v>1213.75</v>
      </c>
      <c r="D11" s="15">
        <f>C11</f>
        <v>1213.75</v>
      </c>
      <c r="E11" s="15">
        <f>D11-F52-G52</f>
        <v>1105.75</v>
      </c>
      <c r="F11" s="15">
        <f>E11-H52</f>
        <v>1092.75</v>
      </c>
      <c r="G11" s="15"/>
      <c r="I11" s="11">
        <v>2</v>
      </c>
      <c r="J11" s="4">
        <v>51800</v>
      </c>
      <c r="K11" s="15">
        <f>CEILING(J11+(J38-J11)*2/3,50)</f>
        <v>68100</v>
      </c>
    </row>
    <row r="12" spans="1:13" s="14" customFormat="1" ht="14.5" x14ac:dyDescent="0.35">
      <c r="B12" s="11">
        <v>1</v>
      </c>
      <c r="C12" s="15">
        <f>IF($H$5=0,$H$4*$A$9*C66/12*0.3,CEILING($J$13*C66,50)/12*0.3)</f>
        <v>1213.75</v>
      </c>
      <c r="D12" s="15">
        <f>C12</f>
        <v>1213.75</v>
      </c>
      <c r="E12" s="15">
        <f>D12-F53-G53</f>
        <v>1105.75</v>
      </c>
      <c r="F12" s="15">
        <f>E12-H53</f>
        <v>1092.75</v>
      </c>
      <c r="G12" s="15"/>
      <c r="I12" s="11">
        <v>3</v>
      </c>
      <c r="J12" s="4">
        <v>58250</v>
      </c>
      <c r="K12" s="15">
        <f>CEILING(J12+(J39-J12)*2/3,50)</f>
        <v>76650</v>
      </c>
    </row>
    <row r="13" spans="1:13" s="14" customFormat="1" ht="14.5" x14ac:dyDescent="0.35">
      <c r="B13" s="11"/>
      <c r="C13" s="15"/>
      <c r="D13" s="15"/>
      <c r="E13" s="15"/>
      <c r="F13" s="15"/>
      <c r="G13" s="15"/>
      <c r="I13" s="11">
        <v>4</v>
      </c>
      <c r="J13" s="4">
        <v>64700</v>
      </c>
      <c r="K13" s="15">
        <f>CEILING(J13+(J40-J13)*2/3,50)</f>
        <v>85100</v>
      </c>
    </row>
    <row r="14" spans="1:13" s="14" customFormat="1" ht="14.5" x14ac:dyDescent="0.35">
      <c r="B14" s="11"/>
      <c r="C14" s="15"/>
      <c r="D14" s="15"/>
      <c r="E14" s="15"/>
      <c r="F14" s="15"/>
      <c r="G14" s="15"/>
      <c r="I14" s="11">
        <v>5</v>
      </c>
      <c r="J14" s="4">
        <v>69900</v>
      </c>
      <c r="K14" s="15">
        <f>CEILING(J14+(J41-J14)*2/3,50)</f>
        <v>91950</v>
      </c>
      <c r="L14" s="13"/>
    </row>
    <row r="15" spans="1:13" s="14" customFormat="1" ht="14.5" x14ac:dyDescent="0.35">
      <c r="B15" s="11"/>
      <c r="C15" s="15"/>
      <c r="D15" s="13"/>
      <c r="E15" s="13"/>
      <c r="F15" s="13"/>
      <c r="G15" s="13"/>
      <c r="H15" s="13"/>
    </row>
    <row r="16" spans="1:13" s="14" customFormat="1" ht="30" customHeight="1" thickBot="1" x14ac:dyDescent="0.4">
      <c r="B16" s="13"/>
      <c r="C16" s="125" t="s">
        <v>49</v>
      </c>
      <c r="D16" s="125" t="s">
        <v>48</v>
      </c>
      <c r="E16" s="125" t="s">
        <v>47</v>
      </c>
      <c r="F16" s="125" t="s">
        <v>46</v>
      </c>
      <c r="G16" s="21"/>
      <c r="H16" s="13"/>
      <c r="I16" s="24" t="s">
        <v>27</v>
      </c>
      <c r="J16" s="23">
        <f>A17</f>
        <v>0.6</v>
      </c>
      <c r="K16" s="23">
        <f>J16+0.2</f>
        <v>0.8</v>
      </c>
      <c r="L16" s="13"/>
    </row>
    <row r="17" spans="1:12" s="14" customFormat="1" ht="30.5" x14ac:dyDescent="0.5">
      <c r="A17" s="22">
        <v>0.6</v>
      </c>
      <c r="B17" s="13" t="s">
        <v>31</v>
      </c>
      <c r="C17" s="125"/>
      <c r="D17" s="125"/>
      <c r="E17" s="125"/>
      <c r="F17" s="125"/>
      <c r="G17" s="21"/>
      <c r="H17" s="13"/>
      <c r="I17" s="12" t="s">
        <v>26</v>
      </c>
      <c r="J17" s="12" t="s">
        <v>45</v>
      </c>
      <c r="K17" s="13" t="s">
        <v>44</v>
      </c>
      <c r="L17" s="13"/>
    </row>
    <row r="18" spans="1:12" s="14" customFormat="1" ht="15" thickBot="1" x14ac:dyDescent="0.4">
      <c r="A18" s="20" t="s">
        <v>17</v>
      </c>
      <c r="B18" s="11">
        <v>0</v>
      </c>
      <c r="C18" s="15">
        <f t="shared" ref="C18:C23" si="0">IF($H$5=0,$H$4*$A$17*C64/12*0.3,CEILING($J$21*C64,50)/12*0.3)</f>
        <v>1311.2499999999998</v>
      </c>
      <c r="D18" s="15">
        <f t="shared" ref="D18:D23" si="1">C18</f>
        <v>1311.2499999999998</v>
      </c>
      <c r="E18" s="15">
        <f t="shared" ref="E18:E23" si="2">D18-F51-G51</f>
        <v>1203.2499999999998</v>
      </c>
      <c r="F18" s="15">
        <f t="shared" ref="F18:F23" si="3">E18-H51</f>
        <v>1190.2499999999998</v>
      </c>
      <c r="G18" s="15"/>
      <c r="H18" s="13"/>
      <c r="I18" s="11">
        <v>1</v>
      </c>
      <c r="J18" s="15">
        <f>CEILING(J10+(J74-J10)/3,50)</f>
        <v>52450</v>
      </c>
      <c r="K18" s="4">
        <v>66750</v>
      </c>
      <c r="L18" s="13"/>
    </row>
    <row r="19" spans="1:12" s="14" customFormat="1" ht="14.5" x14ac:dyDescent="0.35">
      <c r="B19" s="11" t="s">
        <v>28</v>
      </c>
      <c r="C19" s="15">
        <f t="shared" si="0"/>
        <v>1404.9999999999998</v>
      </c>
      <c r="D19" s="15">
        <f t="shared" si="1"/>
        <v>1404.9999999999998</v>
      </c>
      <c r="E19" s="15">
        <f t="shared" si="2"/>
        <v>1296.9999999999998</v>
      </c>
      <c r="F19" s="15">
        <f t="shared" si="3"/>
        <v>1283.9999999999998</v>
      </c>
      <c r="G19" s="15"/>
      <c r="H19" s="13"/>
      <c r="I19" s="11">
        <v>2</v>
      </c>
      <c r="J19" s="15">
        <f>CEILING(J11+(J38-J11)/3,50)</f>
        <v>59950</v>
      </c>
      <c r="K19" s="4">
        <v>76250</v>
      </c>
      <c r="L19" s="13"/>
    </row>
    <row r="20" spans="1:12" s="14" customFormat="1" ht="14.5" x14ac:dyDescent="0.35">
      <c r="B20" s="11">
        <v>1</v>
      </c>
      <c r="C20" s="15">
        <f t="shared" si="0"/>
        <v>1404.9999999999998</v>
      </c>
      <c r="D20" s="15">
        <f t="shared" si="1"/>
        <v>1404.9999999999998</v>
      </c>
      <c r="E20" s="15">
        <f t="shared" si="2"/>
        <v>1296.9999999999998</v>
      </c>
      <c r="F20" s="15">
        <f t="shared" si="3"/>
        <v>1283.9999999999998</v>
      </c>
      <c r="G20" s="15"/>
      <c r="H20" s="13"/>
      <c r="I20" s="11">
        <v>3</v>
      </c>
      <c r="J20" s="15">
        <f>CEILING(J12+(J39-J12)/3,50)</f>
        <v>67450</v>
      </c>
      <c r="K20" s="4">
        <v>85800</v>
      </c>
      <c r="L20" s="13"/>
    </row>
    <row r="21" spans="1:12" s="14" customFormat="1" ht="14.5" x14ac:dyDescent="0.35">
      <c r="B21" s="11">
        <v>2</v>
      </c>
      <c r="C21" s="15">
        <f t="shared" si="0"/>
        <v>1686.2499999999998</v>
      </c>
      <c r="D21" s="15">
        <f t="shared" si="1"/>
        <v>1686.2499999999998</v>
      </c>
      <c r="E21" s="15">
        <f t="shared" si="2"/>
        <v>1552.2499999999998</v>
      </c>
      <c r="F21" s="15">
        <f t="shared" si="3"/>
        <v>1539.2499999999998</v>
      </c>
      <c r="G21" s="15"/>
      <c r="H21" s="13"/>
      <c r="I21" s="11">
        <v>4</v>
      </c>
      <c r="J21" s="15">
        <f>CEILING(J13+(J40-J13)/3,50)</f>
        <v>74900</v>
      </c>
      <c r="K21" s="4">
        <v>95300</v>
      </c>
      <c r="L21" s="13"/>
    </row>
    <row r="22" spans="1:12" s="14" customFormat="1" ht="14.5" x14ac:dyDescent="0.35">
      <c r="B22" s="11">
        <v>3</v>
      </c>
      <c r="C22" s="15">
        <f t="shared" si="0"/>
        <v>1947.5</v>
      </c>
      <c r="D22" s="15">
        <f t="shared" si="1"/>
        <v>1947.5</v>
      </c>
      <c r="E22" s="15">
        <f t="shared" si="2"/>
        <v>1777.5</v>
      </c>
      <c r="F22" s="15">
        <f t="shared" si="3"/>
        <v>1764.5</v>
      </c>
      <c r="G22" s="15"/>
      <c r="H22" s="13"/>
      <c r="I22" s="11">
        <v>5</v>
      </c>
      <c r="J22" s="15">
        <f>CEILING(J14+(J41-J14)/3,50)</f>
        <v>80950</v>
      </c>
      <c r="K22" s="4">
        <v>102950</v>
      </c>
      <c r="L22" s="13"/>
    </row>
    <row r="23" spans="1:12" s="14" customFormat="1" ht="14.5" x14ac:dyDescent="0.35">
      <c r="B23" s="11">
        <v>4</v>
      </c>
      <c r="C23" s="15">
        <f t="shared" si="0"/>
        <v>2097.5</v>
      </c>
      <c r="D23" s="15">
        <f t="shared" si="1"/>
        <v>2097.5</v>
      </c>
      <c r="E23" s="15">
        <f t="shared" si="2"/>
        <v>1886.5</v>
      </c>
      <c r="F23" s="15">
        <f t="shared" si="3"/>
        <v>1873.5</v>
      </c>
      <c r="G23" s="15"/>
      <c r="H23" s="13"/>
      <c r="I23" s="11"/>
      <c r="J23" s="15"/>
      <c r="K23" s="15"/>
      <c r="L23" s="13"/>
    </row>
    <row r="24" spans="1:12" s="14" customFormat="1" ht="14.5" x14ac:dyDescent="0.35">
      <c r="G24" s="15"/>
      <c r="H24" s="13"/>
      <c r="I24" s="11"/>
      <c r="J24" s="15"/>
      <c r="K24" s="15"/>
      <c r="L24" s="13"/>
    </row>
    <row r="25" spans="1:12" s="14" customFormat="1" ht="14.5" x14ac:dyDescent="0.35">
      <c r="G25" s="15"/>
      <c r="H25" s="13"/>
      <c r="L25" s="13"/>
    </row>
    <row r="26" spans="1:12" s="14" customFormat="1" ht="30" customHeight="1" thickBot="1" x14ac:dyDescent="0.4">
      <c r="B26" s="13"/>
      <c r="C26" s="125" t="s">
        <v>49</v>
      </c>
      <c r="D26" s="125" t="s">
        <v>48</v>
      </c>
      <c r="E26" s="125" t="s">
        <v>47</v>
      </c>
      <c r="F26" s="125" t="s">
        <v>46</v>
      </c>
      <c r="G26" s="21"/>
      <c r="H26" s="13"/>
      <c r="I26" s="24" t="s">
        <v>27</v>
      </c>
      <c r="J26" s="23">
        <f>A27</f>
        <v>0.7</v>
      </c>
      <c r="K26" s="23">
        <f>J26+0.2</f>
        <v>0.89999999999999991</v>
      </c>
      <c r="L26" s="13"/>
    </row>
    <row r="27" spans="1:12" s="14" customFormat="1" ht="30.5" x14ac:dyDescent="0.5">
      <c r="A27" s="22">
        <v>0.7</v>
      </c>
      <c r="B27" s="13" t="s">
        <v>31</v>
      </c>
      <c r="C27" s="125"/>
      <c r="D27" s="125"/>
      <c r="E27" s="125"/>
      <c r="F27" s="125"/>
      <c r="G27" s="21"/>
      <c r="H27" s="13"/>
      <c r="I27" s="12" t="s">
        <v>26</v>
      </c>
      <c r="J27" s="12" t="s">
        <v>45</v>
      </c>
      <c r="K27" s="13" t="s">
        <v>44</v>
      </c>
      <c r="L27" s="13"/>
    </row>
    <row r="28" spans="1:12" s="14" customFormat="1" ht="15" thickBot="1" x14ac:dyDescent="0.4">
      <c r="A28" s="20" t="s">
        <v>17</v>
      </c>
      <c r="B28" s="11">
        <v>0</v>
      </c>
      <c r="C28" s="15">
        <f t="shared" ref="C28:C33" si="4">IF($H$5=0,$H$4*$A$27*C64/12*0.3,CEILING($J$31*C64,50)/12*0.3)</f>
        <v>1490</v>
      </c>
      <c r="D28" s="15">
        <f t="shared" ref="D28:D33" si="5">C28</f>
        <v>1490</v>
      </c>
      <c r="E28" s="15">
        <f t="shared" ref="E28:E33" si="6">D28-F51-G51</f>
        <v>1382</v>
      </c>
      <c r="F28" s="15">
        <f t="shared" ref="F28:F33" si="7">E28-H51</f>
        <v>1369</v>
      </c>
      <c r="G28" s="15"/>
      <c r="H28" s="13"/>
      <c r="I28" s="11">
        <v>1</v>
      </c>
      <c r="J28" s="15">
        <f>CEILING(J10+(J74-J10)*2/3,50)</f>
        <v>59600</v>
      </c>
      <c r="K28" s="15">
        <f>CEILING($K$75*K64,50)</f>
        <v>75050</v>
      </c>
      <c r="L28" s="13"/>
    </row>
    <row r="29" spans="1:12" s="14" customFormat="1" ht="14.5" x14ac:dyDescent="0.35">
      <c r="B29" s="11" t="s">
        <v>28</v>
      </c>
      <c r="C29" s="15">
        <f t="shared" si="4"/>
        <v>1596.2499999999998</v>
      </c>
      <c r="D29" s="15">
        <f t="shared" si="5"/>
        <v>1596.2499999999998</v>
      </c>
      <c r="E29" s="15">
        <f t="shared" si="6"/>
        <v>1488.2499999999998</v>
      </c>
      <c r="F29" s="15">
        <f t="shared" si="7"/>
        <v>1475.2499999999998</v>
      </c>
      <c r="G29" s="15"/>
      <c r="H29" s="13"/>
      <c r="I29" s="11">
        <v>2</v>
      </c>
      <c r="J29" s="15">
        <f>CEILING(J11+(J38-J11)*2/3,50)</f>
        <v>68100</v>
      </c>
      <c r="K29" s="15">
        <f>CEILING($K$75*K65,50)</f>
        <v>85800</v>
      </c>
      <c r="L29" s="13"/>
    </row>
    <row r="30" spans="1:12" s="14" customFormat="1" ht="14.5" x14ac:dyDescent="0.35">
      <c r="B30" s="11">
        <v>1</v>
      </c>
      <c r="C30" s="15">
        <f t="shared" si="4"/>
        <v>1596.2499999999998</v>
      </c>
      <c r="D30" s="15">
        <f t="shared" si="5"/>
        <v>1596.2499999999998</v>
      </c>
      <c r="E30" s="15">
        <f t="shared" si="6"/>
        <v>1488.2499999999998</v>
      </c>
      <c r="F30" s="15">
        <f t="shared" si="7"/>
        <v>1475.2499999999998</v>
      </c>
      <c r="G30" s="15"/>
      <c r="H30" s="13"/>
      <c r="I30" s="11">
        <v>3</v>
      </c>
      <c r="J30" s="15">
        <f>CEILING(J12+(J39-J12)*2/3,50)</f>
        <v>76650</v>
      </c>
      <c r="K30" s="15">
        <f>CEILING($K$75*K66,50)</f>
        <v>96500</v>
      </c>
      <c r="L30" s="13"/>
    </row>
    <row r="31" spans="1:12" s="14" customFormat="1" ht="14.5" x14ac:dyDescent="0.35">
      <c r="B31" s="11">
        <v>2</v>
      </c>
      <c r="C31" s="15">
        <f t="shared" si="4"/>
        <v>1914.9999999999998</v>
      </c>
      <c r="D31" s="15">
        <f t="shared" si="5"/>
        <v>1914.9999999999998</v>
      </c>
      <c r="E31" s="15">
        <f t="shared" si="6"/>
        <v>1780.9999999999998</v>
      </c>
      <c r="F31" s="15">
        <f t="shared" si="7"/>
        <v>1767.9999999999998</v>
      </c>
      <c r="G31" s="15"/>
      <c r="H31" s="13"/>
      <c r="I31" s="11">
        <v>4</v>
      </c>
      <c r="J31" s="15">
        <f>CEILING(J13+(J40-J13)*2/3,50)</f>
        <v>85100</v>
      </c>
      <c r="K31" s="15">
        <f>CEILING($K$75*K67,50)</f>
        <v>107200</v>
      </c>
      <c r="L31" s="13"/>
    </row>
    <row r="32" spans="1:12" s="14" customFormat="1" ht="14.5" x14ac:dyDescent="0.35">
      <c r="B32" s="11">
        <v>3</v>
      </c>
      <c r="C32" s="15">
        <f t="shared" si="4"/>
        <v>2213.75</v>
      </c>
      <c r="D32" s="15">
        <f t="shared" si="5"/>
        <v>2213.75</v>
      </c>
      <c r="E32" s="15">
        <f t="shared" si="6"/>
        <v>2043.75</v>
      </c>
      <c r="F32" s="15">
        <f t="shared" si="7"/>
        <v>2030.75</v>
      </c>
      <c r="G32" s="15"/>
      <c r="H32" s="13"/>
      <c r="I32" s="11">
        <v>5</v>
      </c>
      <c r="J32" s="15">
        <f>CEILING(J14+(J41-J14)*2/3,50)</f>
        <v>91950</v>
      </c>
      <c r="K32" s="15">
        <f>CEILING($K$75*K68,50)</f>
        <v>115800</v>
      </c>
      <c r="L32" s="13"/>
    </row>
    <row r="33" spans="1:13" s="14" customFormat="1" ht="14.5" x14ac:dyDescent="0.35">
      <c r="B33" s="11">
        <v>4</v>
      </c>
      <c r="C33" s="15">
        <f t="shared" si="4"/>
        <v>2383.75</v>
      </c>
      <c r="D33" s="15">
        <f t="shared" si="5"/>
        <v>2383.75</v>
      </c>
      <c r="E33" s="15">
        <f t="shared" si="6"/>
        <v>2172.75</v>
      </c>
      <c r="F33" s="15">
        <f t="shared" si="7"/>
        <v>2159.75</v>
      </c>
      <c r="G33" s="15"/>
      <c r="H33" s="13"/>
      <c r="I33" s="11"/>
      <c r="J33" s="15"/>
      <c r="K33" s="15"/>
      <c r="L33" s="13"/>
    </row>
    <row r="34" spans="1:13" s="14" customFormat="1" ht="14.5" x14ac:dyDescent="0.35">
      <c r="B34" s="11"/>
      <c r="C34" s="15"/>
      <c r="D34" s="13"/>
      <c r="E34" s="13"/>
      <c r="F34" s="13"/>
      <c r="G34" s="13"/>
      <c r="H34" s="13"/>
    </row>
    <row r="35" spans="1:13" s="14" customFormat="1" ht="14.5" x14ac:dyDescent="0.35">
      <c r="B35" s="13"/>
      <c r="C35" s="13"/>
      <c r="D35" s="13"/>
      <c r="E35" s="13"/>
      <c r="F35" s="13"/>
      <c r="G35" s="13"/>
      <c r="H35" s="13"/>
      <c r="I35" s="13"/>
      <c r="J35" s="13"/>
      <c r="K35" s="13"/>
      <c r="L35" s="13"/>
    </row>
    <row r="36" spans="1:13" s="14" customFormat="1" ht="30" customHeight="1" thickBot="1" x14ac:dyDescent="0.4">
      <c r="B36" s="13"/>
      <c r="C36" s="125" t="s">
        <v>49</v>
      </c>
      <c r="D36" s="125" t="s">
        <v>48</v>
      </c>
      <c r="E36" s="125" t="s">
        <v>47</v>
      </c>
      <c r="F36" s="125" t="s">
        <v>46</v>
      </c>
      <c r="G36" s="21"/>
      <c r="H36" s="13"/>
      <c r="I36" s="24" t="s">
        <v>27</v>
      </c>
      <c r="J36" s="23">
        <f>A37</f>
        <v>0.8</v>
      </c>
      <c r="K36" s="23">
        <f>J36+0.2</f>
        <v>1</v>
      </c>
      <c r="L36" s="13"/>
    </row>
    <row r="37" spans="1:13" s="14" customFormat="1" ht="30.5" x14ac:dyDescent="0.5">
      <c r="A37" s="22">
        <v>0.8</v>
      </c>
      <c r="B37" s="13" t="s">
        <v>31</v>
      </c>
      <c r="C37" s="125"/>
      <c r="D37" s="125"/>
      <c r="E37" s="125"/>
      <c r="F37" s="125"/>
      <c r="G37" s="21"/>
      <c r="H37" s="13"/>
      <c r="I37" s="12" t="s">
        <v>26</v>
      </c>
      <c r="J37" s="12" t="s">
        <v>45</v>
      </c>
      <c r="K37" s="13" t="s">
        <v>44</v>
      </c>
      <c r="L37" s="13"/>
    </row>
    <row r="38" spans="1:13" s="14" customFormat="1" ht="15" thickBot="1" x14ac:dyDescent="0.4">
      <c r="A38" s="20" t="s">
        <v>17</v>
      </c>
      <c r="B38" s="11">
        <v>2</v>
      </c>
      <c r="C38" s="15">
        <f>IF($H$5=0,$H$4*$A$37*C67/12*0.3,CEILING($J$40*C67,50)/12*0.3)</f>
        <v>2145</v>
      </c>
      <c r="D38" s="15">
        <f>C38</f>
        <v>2145</v>
      </c>
      <c r="E38" s="15">
        <f>D38-F54-G54</f>
        <v>2011</v>
      </c>
      <c r="F38" s="15">
        <f>E38-H54</f>
        <v>1998</v>
      </c>
      <c r="G38" s="15"/>
      <c r="H38" s="13"/>
      <c r="I38" s="11">
        <v>2</v>
      </c>
      <c r="J38" s="4">
        <v>76250</v>
      </c>
      <c r="K38" s="15">
        <f>CEILING($M$75*K65,50)</f>
        <v>95350</v>
      </c>
      <c r="L38" s="13"/>
    </row>
    <row r="39" spans="1:13" s="14" customFormat="1" ht="14.5" x14ac:dyDescent="0.35">
      <c r="B39" s="11">
        <v>3</v>
      </c>
      <c r="C39" s="15">
        <f>IF($H$5=0,$H$4*$A$37*C68/12*0.3,CEILING($J$40*C68,50)/12*0.3)</f>
        <v>2478.75</v>
      </c>
      <c r="D39" s="15">
        <f>C39</f>
        <v>2478.75</v>
      </c>
      <c r="E39" s="15">
        <f>D39-F55-G55</f>
        <v>2308.75</v>
      </c>
      <c r="F39" s="15">
        <f>E39-H55</f>
        <v>2295.75</v>
      </c>
      <c r="G39" s="15"/>
      <c r="H39" s="13"/>
      <c r="I39" s="11">
        <v>3</v>
      </c>
      <c r="J39" s="4">
        <v>85800</v>
      </c>
      <c r="K39" s="15">
        <f>CEILING($M$75*K66,50)</f>
        <v>107250</v>
      </c>
      <c r="L39" s="13"/>
    </row>
    <row r="40" spans="1:13" s="14" customFormat="1" ht="14.5" x14ac:dyDescent="0.35">
      <c r="B40" s="11">
        <v>4</v>
      </c>
      <c r="C40" s="15">
        <f>IF($H$5=0,$H$4*$A$37*C69/12*0.3,CEILING($J$40*C69,50)/12*0.3)</f>
        <v>2668.75</v>
      </c>
      <c r="D40" s="15">
        <f>C40</f>
        <v>2668.75</v>
      </c>
      <c r="E40" s="15">
        <f>D40-F56-G56</f>
        <v>2457.75</v>
      </c>
      <c r="F40" s="15">
        <f>E40-H56</f>
        <v>2444.75</v>
      </c>
      <c r="G40" s="15"/>
      <c r="H40" s="13"/>
      <c r="I40" s="11">
        <v>4</v>
      </c>
      <c r="J40" s="4">
        <v>95300</v>
      </c>
      <c r="K40" s="15">
        <f>CEILING($M$75*K67,50)</f>
        <v>119150</v>
      </c>
      <c r="L40" s="13"/>
    </row>
    <row r="41" spans="1:13" s="14" customFormat="1" ht="14.5" x14ac:dyDescent="0.35">
      <c r="G41" s="15"/>
      <c r="H41" s="13"/>
      <c r="I41" s="11">
        <v>5</v>
      </c>
      <c r="J41" s="4">
        <v>102950</v>
      </c>
      <c r="K41" s="15">
        <f>CEILING($M$75*K68,50)</f>
        <v>128700</v>
      </c>
      <c r="L41" s="13"/>
    </row>
    <row r="42" spans="1:13" s="14" customFormat="1" ht="14.5" x14ac:dyDescent="0.35">
      <c r="G42" s="15"/>
      <c r="H42" s="13"/>
      <c r="L42" s="13"/>
      <c r="M42" s="13"/>
    </row>
    <row r="43" spans="1:13" s="14" customFormat="1" ht="14.5" x14ac:dyDescent="0.35">
      <c r="G43" s="13"/>
      <c r="H43" s="13"/>
    </row>
    <row r="44" spans="1:13" s="14" customFormat="1" ht="14.5" x14ac:dyDescent="0.35">
      <c r="B44" s="13"/>
      <c r="C44" s="13"/>
      <c r="D44" s="13"/>
      <c r="E44" s="13"/>
      <c r="F44" s="13"/>
      <c r="G44" s="13"/>
      <c r="H44" s="13"/>
      <c r="I44" s="13"/>
      <c r="J44" s="13"/>
      <c r="K44" s="13"/>
      <c r="L44" s="13"/>
      <c r="M44" s="13"/>
    </row>
    <row r="45" spans="1:13" s="14" customFormat="1" ht="30" customHeight="1" x14ac:dyDescent="0.35">
      <c r="A45" s="128" t="s">
        <v>42</v>
      </c>
      <c r="B45" s="128"/>
      <c r="C45" s="128"/>
      <c r="D45" s="128"/>
      <c r="E45" s="128"/>
      <c r="F45" s="128"/>
      <c r="G45" s="128"/>
      <c r="H45" s="128"/>
      <c r="I45" s="128"/>
      <c r="J45" s="128"/>
      <c r="K45" s="128"/>
    </row>
    <row r="46" spans="1:13" s="14" customFormat="1" ht="14.5" x14ac:dyDescent="0.35">
      <c r="A46" s="14" t="s">
        <v>41</v>
      </c>
    </row>
    <row r="47" spans="1:13" s="14" customFormat="1" ht="30" customHeight="1" x14ac:dyDescent="0.35">
      <c r="A47" s="128" t="s">
        <v>40</v>
      </c>
      <c r="B47" s="128"/>
      <c r="C47" s="128"/>
      <c r="D47" s="128"/>
      <c r="E47" s="128"/>
      <c r="F47" s="128"/>
      <c r="G47" s="128"/>
      <c r="H47" s="128"/>
      <c r="I47" s="128"/>
      <c r="J47" s="128"/>
      <c r="K47" s="128"/>
    </row>
    <row r="48" spans="1:13" s="14" customFormat="1" ht="14.5" x14ac:dyDescent="0.35"/>
    <row r="49" spans="1:11" s="14" customFormat="1" ht="15" thickBot="1" x14ac:dyDescent="0.4">
      <c r="B49" s="18"/>
      <c r="C49" s="18"/>
      <c r="D49" s="18"/>
      <c r="E49" s="124" t="s">
        <v>39</v>
      </c>
      <c r="F49" s="124"/>
      <c r="G49" s="124"/>
      <c r="H49" s="124"/>
    </row>
    <row r="50" spans="1:11" s="14" customFormat="1" ht="43.5" x14ac:dyDescent="0.35">
      <c r="B50" s="13"/>
      <c r="C50" s="12"/>
      <c r="D50" s="12"/>
      <c r="E50" s="17" t="s">
        <v>38</v>
      </c>
      <c r="F50" s="12" t="s">
        <v>0</v>
      </c>
      <c r="G50" s="12" t="s">
        <v>37</v>
      </c>
      <c r="H50" s="12" t="s">
        <v>2</v>
      </c>
    </row>
    <row r="51" spans="1:11" s="14" customFormat="1" ht="14.5" x14ac:dyDescent="0.35">
      <c r="B51" s="11"/>
      <c r="C51" s="11"/>
      <c r="D51" s="16"/>
      <c r="E51" s="11">
        <v>0</v>
      </c>
      <c r="F51" s="15">
        <v>38</v>
      </c>
      <c r="G51" s="15">
        <v>70</v>
      </c>
      <c r="H51" s="15">
        <v>13</v>
      </c>
    </row>
    <row r="52" spans="1:11" s="14" customFormat="1" ht="14.5" x14ac:dyDescent="0.35">
      <c r="B52" s="11"/>
      <c r="C52" s="11"/>
      <c r="D52" s="16"/>
      <c r="E52" s="11" t="s">
        <v>28</v>
      </c>
      <c r="F52" s="15">
        <v>38</v>
      </c>
      <c r="G52" s="15">
        <v>70</v>
      </c>
      <c r="H52" s="15">
        <v>13</v>
      </c>
    </row>
    <row r="53" spans="1:11" s="14" customFormat="1" ht="14.5" x14ac:dyDescent="0.35">
      <c r="B53" s="11"/>
      <c r="C53" s="11"/>
      <c r="D53" s="16"/>
      <c r="E53" s="11">
        <v>1</v>
      </c>
      <c r="F53" s="15">
        <v>38</v>
      </c>
      <c r="G53" s="15">
        <v>70</v>
      </c>
      <c r="H53" s="15">
        <v>13</v>
      </c>
    </row>
    <row r="54" spans="1:11" s="14" customFormat="1" ht="14.5" x14ac:dyDescent="0.35">
      <c r="B54" s="11"/>
      <c r="C54" s="11"/>
      <c r="D54" s="16"/>
      <c r="E54" s="11">
        <v>2</v>
      </c>
      <c r="F54" s="15">
        <v>53</v>
      </c>
      <c r="G54" s="15">
        <v>81</v>
      </c>
      <c r="H54" s="15">
        <v>13</v>
      </c>
    </row>
    <row r="55" spans="1:11" s="14" customFormat="1" ht="14.5" x14ac:dyDescent="0.35">
      <c r="B55" s="11"/>
      <c r="C55" s="11"/>
      <c r="D55" s="16"/>
      <c r="E55" s="11">
        <v>3</v>
      </c>
      <c r="F55" s="15">
        <v>70</v>
      </c>
      <c r="G55" s="15">
        <v>100</v>
      </c>
      <c r="H55" s="15">
        <v>13</v>
      </c>
    </row>
    <row r="56" spans="1:11" s="14" customFormat="1" ht="14.5" x14ac:dyDescent="0.35">
      <c r="B56" s="11"/>
      <c r="C56" s="11"/>
      <c r="D56" s="16"/>
      <c r="E56" s="11">
        <v>4</v>
      </c>
      <c r="F56" s="15">
        <v>93</v>
      </c>
      <c r="G56" s="15">
        <v>118</v>
      </c>
      <c r="H56" s="15">
        <v>13</v>
      </c>
    </row>
    <row r="57" spans="1:11" s="14" customFormat="1" ht="14.5" x14ac:dyDescent="0.35">
      <c r="B57" s="11"/>
      <c r="C57" s="11"/>
      <c r="D57" s="10"/>
    </row>
    <row r="58" spans="1:11" s="14" customFormat="1" ht="14.5" x14ac:dyDescent="0.35">
      <c r="A58" s="14" t="s">
        <v>36</v>
      </c>
      <c r="J58" s="15">
        <f>D28</f>
        <v>1490</v>
      </c>
    </row>
    <row r="59" spans="1:11" s="14" customFormat="1" ht="14.5" x14ac:dyDescent="0.35">
      <c r="A59" s="14" t="s">
        <v>35</v>
      </c>
      <c r="J59" s="15">
        <f>F28</f>
        <v>1369</v>
      </c>
    </row>
    <row r="60" spans="1:11" s="14" customFormat="1" ht="30" customHeight="1" x14ac:dyDescent="0.35">
      <c r="A60" s="127" t="s">
        <v>34</v>
      </c>
      <c r="B60" s="127"/>
      <c r="C60" s="127"/>
      <c r="D60" s="127"/>
      <c r="E60" s="127"/>
      <c r="F60" s="127"/>
      <c r="G60" s="127"/>
      <c r="H60" s="127"/>
      <c r="I60" s="127"/>
      <c r="J60" s="15">
        <f>J59+G51</f>
        <v>1439</v>
      </c>
    </row>
    <row r="62" spans="1:11" ht="15" thickBot="1" x14ac:dyDescent="0.4">
      <c r="B62" s="126" t="s">
        <v>33</v>
      </c>
      <c r="C62" s="126"/>
      <c r="J62" s="126" t="s">
        <v>32</v>
      </c>
      <c r="K62" s="126"/>
    </row>
    <row r="63" spans="1:11" ht="29" x14ac:dyDescent="0.35">
      <c r="B63" s="13" t="s">
        <v>31</v>
      </c>
      <c r="C63" s="12" t="s">
        <v>29</v>
      </c>
      <c r="J63" s="13" t="s">
        <v>30</v>
      </c>
      <c r="K63" s="12" t="s">
        <v>29</v>
      </c>
    </row>
    <row r="64" spans="1:11" ht="14.5" x14ac:dyDescent="0.35">
      <c r="B64" s="11">
        <v>0</v>
      </c>
      <c r="C64" s="10">
        <v>0.7</v>
      </c>
      <c r="J64" s="11">
        <v>1</v>
      </c>
      <c r="K64" s="10">
        <v>0.7</v>
      </c>
    </row>
    <row r="65" spans="2:13" ht="14.5" x14ac:dyDescent="0.35">
      <c r="B65" s="11" t="s">
        <v>28</v>
      </c>
      <c r="C65" s="10">
        <v>0.75</v>
      </c>
      <c r="J65" s="11">
        <v>2</v>
      </c>
      <c r="K65" s="10">
        <v>0.8</v>
      </c>
    </row>
    <row r="66" spans="2:13" ht="14.5" x14ac:dyDescent="0.35">
      <c r="B66" s="11">
        <v>1</v>
      </c>
      <c r="C66" s="10">
        <v>0.75</v>
      </c>
      <c r="J66" s="11">
        <v>3</v>
      </c>
      <c r="K66" s="10">
        <v>0.9</v>
      </c>
    </row>
    <row r="67" spans="2:13" ht="14.5" x14ac:dyDescent="0.35">
      <c r="B67" s="11">
        <v>2</v>
      </c>
      <c r="C67" s="10">
        <v>0.9</v>
      </c>
      <c r="J67" s="11">
        <v>4</v>
      </c>
      <c r="K67" s="10">
        <v>1</v>
      </c>
    </row>
    <row r="68" spans="2:13" ht="14.5" x14ac:dyDescent="0.35">
      <c r="B68" s="11">
        <v>3</v>
      </c>
      <c r="C68" s="10">
        <v>1.04</v>
      </c>
      <c r="J68" s="11">
        <v>5</v>
      </c>
      <c r="K68" s="10">
        <v>1.08</v>
      </c>
    </row>
    <row r="69" spans="2:13" ht="14.5" x14ac:dyDescent="0.35">
      <c r="B69" s="11">
        <v>4</v>
      </c>
      <c r="C69" s="10">
        <v>1.1200000000000001</v>
      </c>
    </row>
    <row r="72" spans="2:13" ht="14.5" x14ac:dyDescent="0.35">
      <c r="I72" s="9" t="s">
        <v>27</v>
      </c>
      <c r="J72" s="8">
        <v>0.8</v>
      </c>
      <c r="K72" s="8">
        <v>0.9</v>
      </c>
      <c r="M72" s="8">
        <v>1</v>
      </c>
    </row>
    <row r="73" spans="2:13" ht="29" x14ac:dyDescent="0.35">
      <c r="I73" s="7" t="s">
        <v>26</v>
      </c>
      <c r="J73" s="7"/>
      <c r="K73" s="6"/>
      <c r="M73" s="6"/>
    </row>
    <row r="74" spans="2:13" ht="14.5" x14ac:dyDescent="0.35">
      <c r="I74" s="5">
        <v>1</v>
      </c>
      <c r="J74" s="4">
        <v>66750</v>
      </c>
      <c r="K74" s="3">
        <f>CEILING(K75*K64,50)</f>
        <v>75050</v>
      </c>
      <c r="M74" s="3">
        <f>CEILING(M75*K64,50)</f>
        <v>83450</v>
      </c>
    </row>
    <row r="75" spans="2:13" ht="14.5" x14ac:dyDescent="0.35">
      <c r="I75" s="5">
        <v>4</v>
      </c>
      <c r="J75" s="4">
        <v>95300</v>
      </c>
      <c r="K75" s="3">
        <f>CEILING(MROUND(J75*K72/J72,50)*K67,50)</f>
        <v>107200</v>
      </c>
      <c r="M75" s="3">
        <f>CEILING(MROUND(J75*M72/J72,50)*K67,50)</f>
        <v>119150</v>
      </c>
    </row>
  </sheetData>
  <mergeCells count="24">
    <mergeCell ref="J62:K62"/>
    <mergeCell ref="F16:F17"/>
    <mergeCell ref="A60:I60"/>
    <mergeCell ref="F36:F37"/>
    <mergeCell ref="A45:K45"/>
    <mergeCell ref="A47:K47"/>
    <mergeCell ref="E49:H49"/>
    <mergeCell ref="C36:C37"/>
    <mergeCell ref="D36:D37"/>
    <mergeCell ref="E36:E37"/>
    <mergeCell ref="C26:C27"/>
    <mergeCell ref="D26:D27"/>
    <mergeCell ref="E26:E27"/>
    <mergeCell ref="B62:C62"/>
    <mergeCell ref="B6:F6"/>
    <mergeCell ref="I6:K6"/>
    <mergeCell ref="F26:F27"/>
    <mergeCell ref="C16:C17"/>
    <mergeCell ref="D16:D17"/>
    <mergeCell ref="F8:G9"/>
    <mergeCell ref="E8:E9"/>
    <mergeCell ref="D8:D9"/>
    <mergeCell ref="C8:C9"/>
    <mergeCell ref="E16:E17"/>
  </mergeCells>
  <printOptions horizontalCentered="1" verticalCentered="1"/>
  <pageMargins left="0.75" right="0.75" top="0.56000000000000005" bottom="0.5" header="0.5" footer="0.5"/>
  <pageSetup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B1FB4-AA91-4FAF-A51E-3C08288684E3}">
  <sheetPr>
    <pageSetUpPr fitToPage="1"/>
  </sheetPr>
  <dimension ref="A2:M75"/>
  <sheetViews>
    <sheetView zoomScale="120" zoomScaleNormal="120" zoomScalePageLayoutView="110" workbookViewId="0">
      <selection activeCell="B13" sqref="B13"/>
    </sheetView>
  </sheetViews>
  <sheetFormatPr defaultColWidth="9.81640625" defaultRowHeight="13" x14ac:dyDescent="0.3"/>
  <cols>
    <col min="1" max="1" width="9.81640625" style="2"/>
    <col min="2" max="2" width="11.1796875" style="2" customWidth="1"/>
    <col min="3" max="4" width="9.81640625" style="2" customWidth="1"/>
    <col min="5" max="5" width="13.453125" style="2" customWidth="1"/>
    <col min="6" max="7" width="11.453125" style="2" customWidth="1"/>
    <col min="8" max="8" width="13.81640625" style="2" bestFit="1" customWidth="1"/>
    <col min="9" max="9" width="9.81640625" style="2" customWidth="1"/>
    <col min="10" max="10" width="13.81640625" style="2" customWidth="1"/>
    <col min="11" max="11" width="12.1796875" style="2" customWidth="1"/>
    <col min="12" max="12" width="1.453125" style="2" customWidth="1"/>
    <col min="13" max="13" width="12.1796875" style="2" customWidth="1"/>
    <col min="14" max="247" width="9.81640625" style="2"/>
    <col min="248" max="248" width="20.453125" style="2" customWidth="1"/>
    <col min="249" max="250" width="9.453125" style="2" customWidth="1"/>
    <col min="251" max="251" width="1.453125" style="2" customWidth="1"/>
    <col min="252" max="252" width="11.81640625" style="2" customWidth="1"/>
    <col min="253" max="253" width="9.453125" style="2" bestFit="1" customWidth="1"/>
    <col min="254" max="254" width="1.453125" style="2" customWidth="1"/>
    <col min="255" max="256" width="9.453125" style="2" bestFit="1" customWidth="1"/>
    <col min="257" max="257" width="1.453125" style="2" customWidth="1"/>
    <col min="258" max="258" width="10.1796875" style="2" bestFit="1" customWidth="1"/>
    <col min="259" max="259" width="9.453125" style="2" bestFit="1" customWidth="1"/>
    <col min="260" max="262" width="9.1796875" style="2" customWidth="1"/>
    <col min="263" max="503" width="9.81640625" style="2"/>
    <col min="504" max="504" width="20.453125" style="2" customWidth="1"/>
    <col min="505" max="506" width="9.453125" style="2" customWidth="1"/>
    <col min="507" max="507" width="1.453125" style="2" customWidth="1"/>
    <col min="508" max="508" width="11.81640625" style="2" customWidth="1"/>
    <col min="509" max="509" width="9.453125" style="2" bestFit="1" customWidth="1"/>
    <col min="510" max="510" width="1.453125" style="2" customWidth="1"/>
    <col min="511" max="512" width="9.453125" style="2" bestFit="1" customWidth="1"/>
    <col min="513" max="513" width="1.453125" style="2" customWidth="1"/>
    <col min="514" max="514" width="10.1796875" style="2" bestFit="1" customWidth="1"/>
    <col min="515" max="515" width="9.453125" style="2" bestFit="1" customWidth="1"/>
    <col min="516" max="518" width="9.1796875" style="2" customWidth="1"/>
    <col min="519" max="759" width="9.81640625" style="2"/>
    <col min="760" max="760" width="20.453125" style="2" customWidth="1"/>
    <col min="761" max="762" width="9.453125" style="2" customWidth="1"/>
    <col min="763" max="763" width="1.453125" style="2" customWidth="1"/>
    <col min="764" max="764" width="11.81640625" style="2" customWidth="1"/>
    <col min="765" max="765" width="9.453125" style="2" bestFit="1" customWidth="1"/>
    <col min="766" max="766" width="1.453125" style="2" customWidth="1"/>
    <col min="767" max="768" width="9.453125" style="2" bestFit="1" customWidth="1"/>
    <col min="769" max="769" width="1.453125" style="2" customWidth="1"/>
    <col min="770" max="770" width="10.1796875" style="2" bestFit="1" customWidth="1"/>
    <col min="771" max="771" width="9.453125" style="2" bestFit="1" customWidth="1"/>
    <col min="772" max="774" width="9.1796875" style="2" customWidth="1"/>
    <col min="775" max="1015" width="9.81640625" style="2"/>
    <col min="1016" max="1016" width="20.453125" style="2" customWidth="1"/>
    <col min="1017" max="1018" width="9.453125" style="2" customWidth="1"/>
    <col min="1019" max="1019" width="1.453125" style="2" customWidth="1"/>
    <col min="1020" max="1020" width="11.81640625" style="2" customWidth="1"/>
    <col min="1021" max="1021" width="9.453125" style="2" bestFit="1" customWidth="1"/>
    <col min="1022" max="1022" width="1.453125" style="2" customWidth="1"/>
    <col min="1023" max="1024" width="9.453125" style="2" bestFit="1" customWidth="1"/>
    <col min="1025" max="1025" width="1.453125" style="2" customWidth="1"/>
    <col min="1026" max="1026" width="10.1796875" style="2" bestFit="1" customWidth="1"/>
    <col min="1027" max="1027" width="9.453125" style="2" bestFit="1" customWidth="1"/>
    <col min="1028" max="1030" width="9.1796875" style="2" customWidth="1"/>
    <col min="1031" max="1271" width="9.81640625" style="2"/>
    <col min="1272" max="1272" width="20.453125" style="2" customWidth="1"/>
    <col min="1273" max="1274" width="9.453125" style="2" customWidth="1"/>
    <col min="1275" max="1275" width="1.453125" style="2" customWidth="1"/>
    <col min="1276" max="1276" width="11.81640625" style="2" customWidth="1"/>
    <col min="1277" max="1277" width="9.453125" style="2" bestFit="1" customWidth="1"/>
    <col min="1278" max="1278" width="1.453125" style="2" customWidth="1"/>
    <col min="1279" max="1280" width="9.453125" style="2" bestFit="1" customWidth="1"/>
    <col min="1281" max="1281" width="1.453125" style="2" customWidth="1"/>
    <col min="1282" max="1282" width="10.1796875" style="2" bestFit="1" customWidth="1"/>
    <col min="1283" max="1283" width="9.453125" style="2" bestFit="1" customWidth="1"/>
    <col min="1284" max="1286" width="9.1796875" style="2" customWidth="1"/>
    <col min="1287" max="1527" width="9.81640625" style="2"/>
    <col min="1528" max="1528" width="20.453125" style="2" customWidth="1"/>
    <col min="1529" max="1530" width="9.453125" style="2" customWidth="1"/>
    <col min="1531" max="1531" width="1.453125" style="2" customWidth="1"/>
    <col min="1532" max="1532" width="11.81640625" style="2" customWidth="1"/>
    <col min="1533" max="1533" width="9.453125" style="2" bestFit="1" customWidth="1"/>
    <col min="1534" max="1534" width="1.453125" style="2" customWidth="1"/>
    <col min="1535" max="1536" width="9.453125" style="2" bestFit="1" customWidth="1"/>
    <col min="1537" max="1537" width="1.453125" style="2" customWidth="1"/>
    <col min="1538" max="1538" width="10.1796875" style="2" bestFit="1" customWidth="1"/>
    <col min="1539" max="1539" width="9.453125" style="2" bestFit="1" customWidth="1"/>
    <col min="1540" max="1542" width="9.1796875" style="2" customWidth="1"/>
    <col min="1543" max="1783" width="9.81640625" style="2"/>
    <col min="1784" max="1784" width="20.453125" style="2" customWidth="1"/>
    <col min="1785" max="1786" width="9.453125" style="2" customWidth="1"/>
    <col min="1787" max="1787" width="1.453125" style="2" customWidth="1"/>
    <col min="1788" max="1788" width="11.81640625" style="2" customWidth="1"/>
    <col min="1789" max="1789" width="9.453125" style="2" bestFit="1" customWidth="1"/>
    <col min="1790" max="1790" width="1.453125" style="2" customWidth="1"/>
    <col min="1791" max="1792" width="9.453125" style="2" bestFit="1" customWidth="1"/>
    <col min="1793" max="1793" width="1.453125" style="2" customWidth="1"/>
    <col min="1794" max="1794" width="10.1796875" style="2" bestFit="1" customWidth="1"/>
    <col min="1795" max="1795" width="9.453125" style="2" bestFit="1" customWidth="1"/>
    <col min="1796" max="1798" width="9.1796875" style="2" customWidth="1"/>
    <col min="1799" max="2039" width="9.81640625" style="2"/>
    <col min="2040" max="2040" width="20.453125" style="2" customWidth="1"/>
    <col min="2041" max="2042" width="9.453125" style="2" customWidth="1"/>
    <col min="2043" max="2043" width="1.453125" style="2" customWidth="1"/>
    <col min="2044" max="2044" width="11.81640625" style="2" customWidth="1"/>
    <col min="2045" max="2045" width="9.453125" style="2" bestFit="1" customWidth="1"/>
    <col min="2046" max="2046" width="1.453125" style="2" customWidth="1"/>
    <col min="2047" max="2048" width="9.453125" style="2" bestFit="1" customWidth="1"/>
    <col min="2049" max="2049" width="1.453125" style="2" customWidth="1"/>
    <col min="2050" max="2050" width="10.1796875" style="2" bestFit="1" customWidth="1"/>
    <col min="2051" max="2051" width="9.453125" style="2" bestFit="1" customWidth="1"/>
    <col min="2052" max="2054" width="9.1796875" style="2" customWidth="1"/>
    <col min="2055" max="2295" width="9.81640625" style="2"/>
    <col min="2296" max="2296" width="20.453125" style="2" customWidth="1"/>
    <col min="2297" max="2298" width="9.453125" style="2" customWidth="1"/>
    <col min="2299" max="2299" width="1.453125" style="2" customWidth="1"/>
    <col min="2300" max="2300" width="11.81640625" style="2" customWidth="1"/>
    <col min="2301" max="2301" width="9.453125" style="2" bestFit="1" customWidth="1"/>
    <col min="2302" max="2302" width="1.453125" style="2" customWidth="1"/>
    <col min="2303" max="2304" width="9.453125" style="2" bestFit="1" customWidth="1"/>
    <col min="2305" max="2305" width="1.453125" style="2" customWidth="1"/>
    <col min="2306" max="2306" width="10.1796875" style="2" bestFit="1" customWidth="1"/>
    <col min="2307" max="2307" width="9.453125" style="2" bestFit="1" customWidth="1"/>
    <col min="2308" max="2310" width="9.1796875" style="2" customWidth="1"/>
    <col min="2311" max="2551" width="9.81640625" style="2"/>
    <col min="2552" max="2552" width="20.453125" style="2" customWidth="1"/>
    <col min="2553" max="2554" width="9.453125" style="2" customWidth="1"/>
    <col min="2555" max="2555" width="1.453125" style="2" customWidth="1"/>
    <col min="2556" max="2556" width="11.81640625" style="2" customWidth="1"/>
    <col min="2557" max="2557" width="9.453125" style="2" bestFit="1" customWidth="1"/>
    <col min="2558" max="2558" width="1.453125" style="2" customWidth="1"/>
    <col min="2559" max="2560" width="9.453125" style="2" bestFit="1" customWidth="1"/>
    <col min="2561" max="2561" width="1.453125" style="2" customWidth="1"/>
    <col min="2562" max="2562" width="10.1796875" style="2" bestFit="1" customWidth="1"/>
    <col min="2563" max="2563" width="9.453125" style="2" bestFit="1" customWidth="1"/>
    <col min="2564" max="2566" width="9.1796875" style="2" customWidth="1"/>
    <col min="2567" max="2807" width="9.81640625" style="2"/>
    <col min="2808" max="2808" width="20.453125" style="2" customWidth="1"/>
    <col min="2809" max="2810" width="9.453125" style="2" customWidth="1"/>
    <col min="2811" max="2811" width="1.453125" style="2" customWidth="1"/>
    <col min="2812" max="2812" width="11.81640625" style="2" customWidth="1"/>
    <col min="2813" max="2813" width="9.453125" style="2" bestFit="1" customWidth="1"/>
    <col min="2814" max="2814" width="1.453125" style="2" customWidth="1"/>
    <col min="2815" max="2816" width="9.453125" style="2" bestFit="1" customWidth="1"/>
    <col min="2817" max="2817" width="1.453125" style="2" customWidth="1"/>
    <col min="2818" max="2818" width="10.1796875" style="2" bestFit="1" customWidth="1"/>
    <col min="2819" max="2819" width="9.453125" style="2" bestFit="1" customWidth="1"/>
    <col min="2820" max="2822" width="9.1796875" style="2" customWidth="1"/>
    <col min="2823" max="3063" width="9.81640625" style="2"/>
    <col min="3064" max="3064" width="20.453125" style="2" customWidth="1"/>
    <col min="3065" max="3066" width="9.453125" style="2" customWidth="1"/>
    <col min="3067" max="3067" width="1.453125" style="2" customWidth="1"/>
    <col min="3068" max="3068" width="11.81640625" style="2" customWidth="1"/>
    <col min="3069" max="3069" width="9.453125" style="2" bestFit="1" customWidth="1"/>
    <col min="3070" max="3070" width="1.453125" style="2" customWidth="1"/>
    <col min="3071" max="3072" width="9.453125" style="2" bestFit="1" customWidth="1"/>
    <col min="3073" max="3073" width="1.453125" style="2" customWidth="1"/>
    <col min="3074" max="3074" width="10.1796875" style="2" bestFit="1" customWidth="1"/>
    <col min="3075" max="3075" width="9.453125" style="2" bestFit="1" customWidth="1"/>
    <col min="3076" max="3078" width="9.1796875" style="2" customWidth="1"/>
    <col min="3079" max="3319" width="9.81640625" style="2"/>
    <col min="3320" max="3320" width="20.453125" style="2" customWidth="1"/>
    <col min="3321" max="3322" width="9.453125" style="2" customWidth="1"/>
    <col min="3323" max="3323" width="1.453125" style="2" customWidth="1"/>
    <col min="3324" max="3324" width="11.81640625" style="2" customWidth="1"/>
    <col min="3325" max="3325" width="9.453125" style="2" bestFit="1" customWidth="1"/>
    <col min="3326" max="3326" width="1.453125" style="2" customWidth="1"/>
    <col min="3327" max="3328" width="9.453125" style="2" bestFit="1" customWidth="1"/>
    <col min="3329" max="3329" width="1.453125" style="2" customWidth="1"/>
    <col min="3330" max="3330" width="10.1796875" style="2" bestFit="1" customWidth="1"/>
    <col min="3331" max="3331" width="9.453125" style="2" bestFit="1" customWidth="1"/>
    <col min="3332" max="3334" width="9.1796875" style="2" customWidth="1"/>
    <col min="3335" max="3575" width="9.81640625" style="2"/>
    <col min="3576" max="3576" width="20.453125" style="2" customWidth="1"/>
    <col min="3577" max="3578" width="9.453125" style="2" customWidth="1"/>
    <col min="3579" max="3579" width="1.453125" style="2" customWidth="1"/>
    <col min="3580" max="3580" width="11.81640625" style="2" customWidth="1"/>
    <col min="3581" max="3581" width="9.453125" style="2" bestFit="1" customWidth="1"/>
    <col min="3582" max="3582" width="1.453125" style="2" customWidth="1"/>
    <col min="3583" max="3584" width="9.453125" style="2" bestFit="1" customWidth="1"/>
    <col min="3585" max="3585" width="1.453125" style="2" customWidth="1"/>
    <col min="3586" max="3586" width="10.1796875" style="2" bestFit="1" customWidth="1"/>
    <col min="3587" max="3587" width="9.453125" style="2" bestFit="1" customWidth="1"/>
    <col min="3588" max="3590" width="9.1796875" style="2" customWidth="1"/>
    <col min="3591" max="3831" width="9.81640625" style="2"/>
    <col min="3832" max="3832" width="20.453125" style="2" customWidth="1"/>
    <col min="3833" max="3834" width="9.453125" style="2" customWidth="1"/>
    <col min="3835" max="3835" width="1.453125" style="2" customWidth="1"/>
    <col min="3836" max="3836" width="11.81640625" style="2" customWidth="1"/>
    <col min="3837" max="3837" width="9.453125" style="2" bestFit="1" customWidth="1"/>
    <col min="3838" max="3838" width="1.453125" style="2" customWidth="1"/>
    <col min="3839" max="3840" width="9.453125" style="2" bestFit="1" customWidth="1"/>
    <col min="3841" max="3841" width="1.453125" style="2" customWidth="1"/>
    <col min="3842" max="3842" width="10.1796875" style="2" bestFit="1" customWidth="1"/>
    <col min="3843" max="3843" width="9.453125" style="2" bestFit="1" customWidth="1"/>
    <col min="3844" max="3846" width="9.1796875" style="2" customWidth="1"/>
    <col min="3847" max="4087" width="9.81640625" style="2"/>
    <col min="4088" max="4088" width="20.453125" style="2" customWidth="1"/>
    <col min="4089" max="4090" width="9.453125" style="2" customWidth="1"/>
    <col min="4091" max="4091" width="1.453125" style="2" customWidth="1"/>
    <col min="4092" max="4092" width="11.81640625" style="2" customWidth="1"/>
    <col min="4093" max="4093" width="9.453125" style="2" bestFit="1" customWidth="1"/>
    <col min="4094" max="4094" width="1.453125" style="2" customWidth="1"/>
    <col min="4095" max="4096" width="9.453125" style="2" bestFit="1" customWidth="1"/>
    <col min="4097" max="4097" width="1.453125" style="2" customWidth="1"/>
    <col min="4098" max="4098" width="10.1796875" style="2" bestFit="1" customWidth="1"/>
    <col min="4099" max="4099" width="9.453125" style="2" bestFit="1" customWidth="1"/>
    <col min="4100" max="4102" width="9.1796875" style="2" customWidth="1"/>
    <col min="4103" max="4343" width="9.81640625" style="2"/>
    <col min="4344" max="4344" width="20.453125" style="2" customWidth="1"/>
    <col min="4345" max="4346" width="9.453125" style="2" customWidth="1"/>
    <col min="4347" max="4347" width="1.453125" style="2" customWidth="1"/>
    <col min="4348" max="4348" width="11.81640625" style="2" customWidth="1"/>
    <col min="4349" max="4349" width="9.453125" style="2" bestFit="1" customWidth="1"/>
    <col min="4350" max="4350" width="1.453125" style="2" customWidth="1"/>
    <col min="4351" max="4352" width="9.453125" style="2" bestFit="1" customWidth="1"/>
    <col min="4353" max="4353" width="1.453125" style="2" customWidth="1"/>
    <col min="4354" max="4354" width="10.1796875" style="2" bestFit="1" customWidth="1"/>
    <col min="4355" max="4355" width="9.453125" style="2" bestFit="1" customWidth="1"/>
    <col min="4356" max="4358" width="9.1796875" style="2" customWidth="1"/>
    <col min="4359" max="4599" width="9.81640625" style="2"/>
    <col min="4600" max="4600" width="20.453125" style="2" customWidth="1"/>
    <col min="4601" max="4602" width="9.453125" style="2" customWidth="1"/>
    <col min="4603" max="4603" width="1.453125" style="2" customWidth="1"/>
    <col min="4604" max="4604" width="11.81640625" style="2" customWidth="1"/>
    <col min="4605" max="4605" width="9.453125" style="2" bestFit="1" customWidth="1"/>
    <col min="4606" max="4606" width="1.453125" style="2" customWidth="1"/>
    <col min="4607" max="4608" width="9.453125" style="2" bestFit="1" customWidth="1"/>
    <col min="4609" max="4609" width="1.453125" style="2" customWidth="1"/>
    <col min="4610" max="4610" width="10.1796875" style="2" bestFit="1" customWidth="1"/>
    <col min="4611" max="4611" width="9.453125" style="2" bestFit="1" customWidth="1"/>
    <col min="4612" max="4614" width="9.1796875" style="2" customWidth="1"/>
    <col min="4615" max="4855" width="9.81640625" style="2"/>
    <col min="4856" max="4856" width="20.453125" style="2" customWidth="1"/>
    <col min="4857" max="4858" width="9.453125" style="2" customWidth="1"/>
    <col min="4859" max="4859" width="1.453125" style="2" customWidth="1"/>
    <col min="4860" max="4860" width="11.81640625" style="2" customWidth="1"/>
    <col min="4861" max="4861" width="9.453125" style="2" bestFit="1" customWidth="1"/>
    <col min="4862" max="4862" width="1.453125" style="2" customWidth="1"/>
    <col min="4863" max="4864" width="9.453125" style="2" bestFit="1" customWidth="1"/>
    <col min="4865" max="4865" width="1.453125" style="2" customWidth="1"/>
    <col min="4866" max="4866" width="10.1796875" style="2" bestFit="1" customWidth="1"/>
    <col min="4867" max="4867" width="9.453125" style="2" bestFit="1" customWidth="1"/>
    <col min="4868" max="4870" width="9.1796875" style="2" customWidth="1"/>
    <col min="4871" max="5111" width="9.81640625" style="2"/>
    <col min="5112" max="5112" width="20.453125" style="2" customWidth="1"/>
    <col min="5113" max="5114" width="9.453125" style="2" customWidth="1"/>
    <col min="5115" max="5115" width="1.453125" style="2" customWidth="1"/>
    <col min="5116" max="5116" width="11.81640625" style="2" customWidth="1"/>
    <col min="5117" max="5117" width="9.453125" style="2" bestFit="1" customWidth="1"/>
    <col min="5118" max="5118" width="1.453125" style="2" customWidth="1"/>
    <col min="5119" max="5120" width="9.453125" style="2" bestFit="1" customWidth="1"/>
    <col min="5121" max="5121" width="1.453125" style="2" customWidth="1"/>
    <col min="5122" max="5122" width="10.1796875" style="2" bestFit="1" customWidth="1"/>
    <col min="5123" max="5123" width="9.453125" style="2" bestFit="1" customWidth="1"/>
    <col min="5124" max="5126" width="9.1796875" style="2" customWidth="1"/>
    <col min="5127" max="5367" width="9.81640625" style="2"/>
    <col min="5368" max="5368" width="20.453125" style="2" customWidth="1"/>
    <col min="5369" max="5370" width="9.453125" style="2" customWidth="1"/>
    <col min="5371" max="5371" width="1.453125" style="2" customWidth="1"/>
    <col min="5372" max="5372" width="11.81640625" style="2" customWidth="1"/>
    <col min="5373" max="5373" width="9.453125" style="2" bestFit="1" customWidth="1"/>
    <col min="5374" max="5374" width="1.453125" style="2" customWidth="1"/>
    <col min="5375" max="5376" width="9.453125" style="2" bestFit="1" customWidth="1"/>
    <col min="5377" max="5377" width="1.453125" style="2" customWidth="1"/>
    <col min="5378" max="5378" width="10.1796875" style="2" bestFit="1" customWidth="1"/>
    <col min="5379" max="5379" width="9.453125" style="2" bestFit="1" customWidth="1"/>
    <col min="5380" max="5382" width="9.1796875" style="2" customWidth="1"/>
    <col min="5383" max="5623" width="9.81640625" style="2"/>
    <col min="5624" max="5624" width="20.453125" style="2" customWidth="1"/>
    <col min="5625" max="5626" width="9.453125" style="2" customWidth="1"/>
    <col min="5627" max="5627" width="1.453125" style="2" customWidth="1"/>
    <col min="5628" max="5628" width="11.81640625" style="2" customWidth="1"/>
    <col min="5629" max="5629" width="9.453125" style="2" bestFit="1" customWidth="1"/>
    <col min="5630" max="5630" width="1.453125" style="2" customWidth="1"/>
    <col min="5631" max="5632" width="9.453125" style="2" bestFit="1" customWidth="1"/>
    <col min="5633" max="5633" width="1.453125" style="2" customWidth="1"/>
    <col min="5634" max="5634" width="10.1796875" style="2" bestFit="1" customWidth="1"/>
    <col min="5635" max="5635" width="9.453125" style="2" bestFit="1" customWidth="1"/>
    <col min="5636" max="5638" width="9.1796875" style="2" customWidth="1"/>
    <col min="5639" max="5879" width="9.81640625" style="2"/>
    <col min="5880" max="5880" width="20.453125" style="2" customWidth="1"/>
    <col min="5881" max="5882" width="9.453125" style="2" customWidth="1"/>
    <col min="5883" max="5883" width="1.453125" style="2" customWidth="1"/>
    <col min="5884" max="5884" width="11.81640625" style="2" customWidth="1"/>
    <col min="5885" max="5885" width="9.453125" style="2" bestFit="1" customWidth="1"/>
    <col min="5886" max="5886" width="1.453125" style="2" customWidth="1"/>
    <col min="5887" max="5888" width="9.453125" style="2" bestFit="1" customWidth="1"/>
    <col min="5889" max="5889" width="1.453125" style="2" customWidth="1"/>
    <col min="5890" max="5890" width="10.1796875" style="2" bestFit="1" customWidth="1"/>
    <col min="5891" max="5891" width="9.453125" style="2" bestFit="1" customWidth="1"/>
    <col min="5892" max="5894" width="9.1796875" style="2" customWidth="1"/>
    <col min="5895" max="6135" width="9.81640625" style="2"/>
    <col min="6136" max="6136" width="20.453125" style="2" customWidth="1"/>
    <col min="6137" max="6138" width="9.453125" style="2" customWidth="1"/>
    <col min="6139" max="6139" width="1.453125" style="2" customWidth="1"/>
    <col min="6140" max="6140" width="11.81640625" style="2" customWidth="1"/>
    <col min="6141" max="6141" width="9.453125" style="2" bestFit="1" customWidth="1"/>
    <col min="6142" max="6142" width="1.453125" style="2" customWidth="1"/>
    <col min="6143" max="6144" width="9.453125" style="2" bestFit="1" customWidth="1"/>
    <col min="6145" max="6145" width="1.453125" style="2" customWidth="1"/>
    <col min="6146" max="6146" width="10.1796875" style="2" bestFit="1" customWidth="1"/>
    <col min="6147" max="6147" width="9.453125" style="2" bestFit="1" customWidth="1"/>
    <col min="6148" max="6150" width="9.1796875" style="2" customWidth="1"/>
    <col min="6151" max="6391" width="9.81640625" style="2"/>
    <col min="6392" max="6392" width="20.453125" style="2" customWidth="1"/>
    <col min="6393" max="6394" width="9.453125" style="2" customWidth="1"/>
    <col min="6395" max="6395" width="1.453125" style="2" customWidth="1"/>
    <col min="6396" max="6396" width="11.81640625" style="2" customWidth="1"/>
    <col min="6397" max="6397" width="9.453125" style="2" bestFit="1" customWidth="1"/>
    <col min="6398" max="6398" width="1.453125" style="2" customWidth="1"/>
    <col min="6399" max="6400" width="9.453125" style="2" bestFit="1" customWidth="1"/>
    <col min="6401" max="6401" width="1.453125" style="2" customWidth="1"/>
    <col min="6402" max="6402" width="10.1796875" style="2" bestFit="1" customWidth="1"/>
    <col min="6403" max="6403" width="9.453125" style="2" bestFit="1" customWidth="1"/>
    <col min="6404" max="6406" width="9.1796875" style="2" customWidth="1"/>
    <col min="6407" max="6647" width="9.81640625" style="2"/>
    <col min="6648" max="6648" width="20.453125" style="2" customWidth="1"/>
    <col min="6649" max="6650" width="9.453125" style="2" customWidth="1"/>
    <col min="6651" max="6651" width="1.453125" style="2" customWidth="1"/>
    <col min="6652" max="6652" width="11.81640625" style="2" customWidth="1"/>
    <col min="6653" max="6653" width="9.453125" style="2" bestFit="1" customWidth="1"/>
    <col min="6654" max="6654" width="1.453125" style="2" customWidth="1"/>
    <col min="6655" max="6656" width="9.453125" style="2" bestFit="1" customWidth="1"/>
    <col min="6657" max="6657" width="1.453125" style="2" customWidth="1"/>
    <col min="6658" max="6658" width="10.1796875" style="2" bestFit="1" customWidth="1"/>
    <col min="6659" max="6659" width="9.453125" style="2" bestFit="1" customWidth="1"/>
    <col min="6660" max="6662" width="9.1796875" style="2" customWidth="1"/>
    <col min="6663" max="6903" width="9.81640625" style="2"/>
    <col min="6904" max="6904" width="20.453125" style="2" customWidth="1"/>
    <col min="6905" max="6906" width="9.453125" style="2" customWidth="1"/>
    <col min="6907" max="6907" width="1.453125" style="2" customWidth="1"/>
    <col min="6908" max="6908" width="11.81640625" style="2" customWidth="1"/>
    <col min="6909" max="6909" width="9.453125" style="2" bestFit="1" customWidth="1"/>
    <col min="6910" max="6910" width="1.453125" style="2" customWidth="1"/>
    <col min="6911" max="6912" width="9.453125" style="2" bestFit="1" customWidth="1"/>
    <col min="6913" max="6913" width="1.453125" style="2" customWidth="1"/>
    <col min="6914" max="6914" width="10.1796875" style="2" bestFit="1" customWidth="1"/>
    <col min="6915" max="6915" width="9.453125" style="2" bestFit="1" customWidth="1"/>
    <col min="6916" max="6918" width="9.1796875" style="2" customWidth="1"/>
    <col min="6919" max="7159" width="9.81640625" style="2"/>
    <col min="7160" max="7160" width="20.453125" style="2" customWidth="1"/>
    <col min="7161" max="7162" width="9.453125" style="2" customWidth="1"/>
    <col min="7163" max="7163" width="1.453125" style="2" customWidth="1"/>
    <col min="7164" max="7164" width="11.81640625" style="2" customWidth="1"/>
    <col min="7165" max="7165" width="9.453125" style="2" bestFit="1" customWidth="1"/>
    <col min="7166" max="7166" width="1.453125" style="2" customWidth="1"/>
    <col min="7167" max="7168" width="9.453125" style="2" bestFit="1" customWidth="1"/>
    <col min="7169" max="7169" width="1.453125" style="2" customWidth="1"/>
    <col min="7170" max="7170" width="10.1796875" style="2" bestFit="1" customWidth="1"/>
    <col min="7171" max="7171" width="9.453125" style="2" bestFit="1" customWidth="1"/>
    <col min="7172" max="7174" width="9.1796875" style="2" customWidth="1"/>
    <col min="7175" max="7415" width="9.81640625" style="2"/>
    <col min="7416" max="7416" width="20.453125" style="2" customWidth="1"/>
    <col min="7417" max="7418" width="9.453125" style="2" customWidth="1"/>
    <col min="7419" max="7419" width="1.453125" style="2" customWidth="1"/>
    <col min="7420" max="7420" width="11.81640625" style="2" customWidth="1"/>
    <col min="7421" max="7421" width="9.453125" style="2" bestFit="1" customWidth="1"/>
    <col min="7422" max="7422" width="1.453125" style="2" customWidth="1"/>
    <col min="7423" max="7424" width="9.453125" style="2" bestFit="1" customWidth="1"/>
    <col min="7425" max="7425" width="1.453125" style="2" customWidth="1"/>
    <col min="7426" max="7426" width="10.1796875" style="2" bestFit="1" customWidth="1"/>
    <col min="7427" max="7427" width="9.453125" style="2" bestFit="1" customWidth="1"/>
    <col min="7428" max="7430" width="9.1796875" style="2" customWidth="1"/>
    <col min="7431" max="7671" width="9.81640625" style="2"/>
    <col min="7672" max="7672" width="20.453125" style="2" customWidth="1"/>
    <col min="7673" max="7674" width="9.453125" style="2" customWidth="1"/>
    <col min="7675" max="7675" width="1.453125" style="2" customWidth="1"/>
    <col min="7676" max="7676" width="11.81640625" style="2" customWidth="1"/>
    <col min="7677" max="7677" width="9.453125" style="2" bestFit="1" customWidth="1"/>
    <col min="7678" max="7678" width="1.453125" style="2" customWidth="1"/>
    <col min="7679" max="7680" width="9.453125" style="2" bestFit="1" customWidth="1"/>
    <col min="7681" max="7681" width="1.453125" style="2" customWidth="1"/>
    <col min="7682" max="7682" width="10.1796875" style="2" bestFit="1" customWidth="1"/>
    <col min="7683" max="7683" width="9.453125" style="2" bestFit="1" customWidth="1"/>
    <col min="7684" max="7686" width="9.1796875" style="2" customWidth="1"/>
    <col min="7687" max="7927" width="9.81640625" style="2"/>
    <col min="7928" max="7928" width="20.453125" style="2" customWidth="1"/>
    <col min="7929" max="7930" width="9.453125" style="2" customWidth="1"/>
    <col min="7931" max="7931" width="1.453125" style="2" customWidth="1"/>
    <col min="7932" max="7932" width="11.81640625" style="2" customWidth="1"/>
    <col min="7933" max="7933" width="9.453125" style="2" bestFit="1" customWidth="1"/>
    <col min="7934" max="7934" width="1.453125" style="2" customWidth="1"/>
    <col min="7935" max="7936" width="9.453125" style="2" bestFit="1" customWidth="1"/>
    <col min="7937" max="7937" width="1.453125" style="2" customWidth="1"/>
    <col min="7938" max="7938" width="10.1796875" style="2" bestFit="1" customWidth="1"/>
    <col min="7939" max="7939" width="9.453125" style="2" bestFit="1" customWidth="1"/>
    <col min="7940" max="7942" width="9.1796875" style="2" customWidth="1"/>
    <col min="7943" max="8183" width="9.81640625" style="2"/>
    <col min="8184" max="8184" width="20.453125" style="2" customWidth="1"/>
    <col min="8185" max="8186" width="9.453125" style="2" customWidth="1"/>
    <col min="8187" max="8187" width="1.453125" style="2" customWidth="1"/>
    <col min="8188" max="8188" width="11.81640625" style="2" customWidth="1"/>
    <col min="8189" max="8189" width="9.453125" style="2" bestFit="1" customWidth="1"/>
    <col min="8190" max="8190" width="1.453125" style="2" customWidth="1"/>
    <col min="8191" max="8192" width="9.453125" style="2" bestFit="1" customWidth="1"/>
    <col min="8193" max="8193" width="1.453125" style="2" customWidth="1"/>
    <col min="8194" max="8194" width="10.1796875" style="2" bestFit="1" customWidth="1"/>
    <col min="8195" max="8195" width="9.453125" style="2" bestFit="1" customWidth="1"/>
    <col min="8196" max="8198" width="9.1796875" style="2" customWidth="1"/>
    <col min="8199" max="8439" width="9.81640625" style="2"/>
    <col min="8440" max="8440" width="20.453125" style="2" customWidth="1"/>
    <col min="8441" max="8442" width="9.453125" style="2" customWidth="1"/>
    <col min="8443" max="8443" width="1.453125" style="2" customWidth="1"/>
    <col min="8444" max="8444" width="11.81640625" style="2" customWidth="1"/>
    <col min="8445" max="8445" width="9.453125" style="2" bestFit="1" customWidth="1"/>
    <col min="8446" max="8446" width="1.453125" style="2" customWidth="1"/>
    <col min="8447" max="8448" width="9.453125" style="2" bestFit="1" customWidth="1"/>
    <col min="8449" max="8449" width="1.453125" style="2" customWidth="1"/>
    <col min="8450" max="8450" width="10.1796875" style="2" bestFit="1" customWidth="1"/>
    <col min="8451" max="8451" width="9.453125" style="2" bestFit="1" customWidth="1"/>
    <col min="8452" max="8454" width="9.1796875" style="2" customWidth="1"/>
    <col min="8455" max="8695" width="9.81640625" style="2"/>
    <col min="8696" max="8696" width="20.453125" style="2" customWidth="1"/>
    <col min="8697" max="8698" width="9.453125" style="2" customWidth="1"/>
    <col min="8699" max="8699" width="1.453125" style="2" customWidth="1"/>
    <col min="8700" max="8700" width="11.81640625" style="2" customWidth="1"/>
    <col min="8701" max="8701" width="9.453125" style="2" bestFit="1" customWidth="1"/>
    <col min="8702" max="8702" width="1.453125" style="2" customWidth="1"/>
    <col min="8703" max="8704" width="9.453125" style="2" bestFit="1" customWidth="1"/>
    <col min="8705" max="8705" width="1.453125" style="2" customWidth="1"/>
    <col min="8706" max="8706" width="10.1796875" style="2" bestFit="1" customWidth="1"/>
    <col min="8707" max="8707" width="9.453125" style="2" bestFit="1" customWidth="1"/>
    <col min="8708" max="8710" width="9.1796875" style="2" customWidth="1"/>
    <col min="8711" max="8951" width="9.81640625" style="2"/>
    <col min="8952" max="8952" width="20.453125" style="2" customWidth="1"/>
    <col min="8953" max="8954" width="9.453125" style="2" customWidth="1"/>
    <col min="8955" max="8955" width="1.453125" style="2" customWidth="1"/>
    <col min="8956" max="8956" width="11.81640625" style="2" customWidth="1"/>
    <col min="8957" max="8957" width="9.453125" style="2" bestFit="1" customWidth="1"/>
    <col min="8958" max="8958" width="1.453125" style="2" customWidth="1"/>
    <col min="8959" max="8960" width="9.453125" style="2" bestFit="1" customWidth="1"/>
    <col min="8961" max="8961" width="1.453125" style="2" customWidth="1"/>
    <col min="8962" max="8962" width="10.1796875" style="2" bestFit="1" customWidth="1"/>
    <col min="8963" max="8963" width="9.453125" style="2" bestFit="1" customWidth="1"/>
    <col min="8964" max="8966" width="9.1796875" style="2" customWidth="1"/>
    <col min="8967" max="9207" width="9.81640625" style="2"/>
    <col min="9208" max="9208" width="20.453125" style="2" customWidth="1"/>
    <col min="9209" max="9210" width="9.453125" style="2" customWidth="1"/>
    <col min="9211" max="9211" width="1.453125" style="2" customWidth="1"/>
    <col min="9212" max="9212" width="11.81640625" style="2" customWidth="1"/>
    <col min="9213" max="9213" width="9.453125" style="2" bestFit="1" customWidth="1"/>
    <col min="9214" max="9214" width="1.453125" style="2" customWidth="1"/>
    <col min="9215" max="9216" width="9.453125" style="2" bestFit="1" customWidth="1"/>
    <col min="9217" max="9217" width="1.453125" style="2" customWidth="1"/>
    <col min="9218" max="9218" width="10.1796875" style="2" bestFit="1" customWidth="1"/>
    <col min="9219" max="9219" width="9.453125" style="2" bestFit="1" customWidth="1"/>
    <col min="9220" max="9222" width="9.1796875" style="2" customWidth="1"/>
    <col min="9223" max="9463" width="9.81640625" style="2"/>
    <col min="9464" max="9464" width="20.453125" style="2" customWidth="1"/>
    <col min="9465" max="9466" width="9.453125" style="2" customWidth="1"/>
    <col min="9467" max="9467" width="1.453125" style="2" customWidth="1"/>
    <col min="9468" max="9468" width="11.81640625" style="2" customWidth="1"/>
    <col min="9469" max="9469" width="9.453125" style="2" bestFit="1" customWidth="1"/>
    <col min="9470" max="9470" width="1.453125" style="2" customWidth="1"/>
    <col min="9471" max="9472" width="9.453125" style="2" bestFit="1" customWidth="1"/>
    <col min="9473" max="9473" width="1.453125" style="2" customWidth="1"/>
    <col min="9474" max="9474" width="10.1796875" style="2" bestFit="1" customWidth="1"/>
    <col min="9475" max="9475" width="9.453125" style="2" bestFit="1" customWidth="1"/>
    <col min="9476" max="9478" width="9.1796875" style="2" customWidth="1"/>
    <col min="9479" max="9719" width="9.81640625" style="2"/>
    <col min="9720" max="9720" width="20.453125" style="2" customWidth="1"/>
    <col min="9721" max="9722" width="9.453125" style="2" customWidth="1"/>
    <col min="9723" max="9723" width="1.453125" style="2" customWidth="1"/>
    <col min="9724" max="9724" width="11.81640625" style="2" customWidth="1"/>
    <col min="9725" max="9725" width="9.453125" style="2" bestFit="1" customWidth="1"/>
    <col min="9726" max="9726" width="1.453125" style="2" customWidth="1"/>
    <col min="9727" max="9728" width="9.453125" style="2" bestFit="1" customWidth="1"/>
    <col min="9729" max="9729" width="1.453125" style="2" customWidth="1"/>
    <col min="9730" max="9730" width="10.1796875" style="2" bestFit="1" customWidth="1"/>
    <col min="9731" max="9731" width="9.453125" style="2" bestFit="1" customWidth="1"/>
    <col min="9732" max="9734" width="9.1796875" style="2" customWidth="1"/>
    <col min="9735" max="9975" width="9.81640625" style="2"/>
    <col min="9976" max="9976" width="20.453125" style="2" customWidth="1"/>
    <col min="9977" max="9978" width="9.453125" style="2" customWidth="1"/>
    <col min="9979" max="9979" width="1.453125" style="2" customWidth="1"/>
    <col min="9980" max="9980" width="11.81640625" style="2" customWidth="1"/>
    <col min="9981" max="9981" width="9.453125" style="2" bestFit="1" customWidth="1"/>
    <col min="9982" max="9982" width="1.453125" style="2" customWidth="1"/>
    <col min="9983" max="9984" width="9.453125" style="2" bestFit="1" customWidth="1"/>
    <col min="9985" max="9985" width="1.453125" style="2" customWidth="1"/>
    <col min="9986" max="9986" width="10.1796875" style="2" bestFit="1" customWidth="1"/>
    <col min="9987" max="9987" width="9.453125" style="2" bestFit="1" customWidth="1"/>
    <col min="9988" max="9990" width="9.1796875" style="2" customWidth="1"/>
    <col min="9991" max="10231" width="9.81640625" style="2"/>
    <col min="10232" max="10232" width="20.453125" style="2" customWidth="1"/>
    <col min="10233" max="10234" width="9.453125" style="2" customWidth="1"/>
    <col min="10235" max="10235" width="1.453125" style="2" customWidth="1"/>
    <col min="10236" max="10236" width="11.81640625" style="2" customWidth="1"/>
    <col min="10237" max="10237" width="9.453125" style="2" bestFit="1" customWidth="1"/>
    <col min="10238" max="10238" width="1.453125" style="2" customWidth="1"/>
    <col min="10239" max="10240" width="9.453125" style="2" bestFit="1" customWidth="1"/>
    <col min="10241" max="10241" width="1.453125" style="2" customWidth="1"/>
    <col min="10242" max="10242" width="10.1796875" style="2" bestFit="1" customWidth="1"/>
    <col min="10243" max="10243" width="9.453125" style="2" bestFit="1" customWidth="1"/>
    <col min="10244" max="10246" width="9.1796875" style="2" customWidth="1"/>
    <col min="10247" max="10487" width="9.81640625" style="2"/>
    <col min="10488" max="10488" width="20.453125" style="2" customWidth="1"/>
    <col min="10489" max="10490" width="9.453125" style="2" customWidth="1"/>
    <col min="10491" max="10491" width="1.453125" style="2" customWidth="1"/>
    <col min="10492" max="10492" width="11.81640625" style="2" customWidth="1"/>
    <col min="10493" max="10493" width="9.453125" style="2" bestFit="1" customWidth="1"/>
    <col min="10494" max="10494" width="1.453125" style="2" customWidth="1"/>
    <col min="10495" max="10496" width="9.453125" style="2" bestFit="1" customWidth="1"/>
    <col min="10497" max="10497" width="1.453125" style="2" customWidth="1"/>
    <col min="10498" max="10498" width="10.1796875" style="2" bestFit="1" customWidth="1"/>
    <col min="10499" max="10499" width="9.453125" style="2" bestFit="1" customWidth="1"/>
    <col min="10500" max="10502" width="9.1796875" style="2" customWidth="1"/>
    <col min="10503" max="10743" width="9.81640625" style="2"/>
    <col min="10744" max="10744" width="20.453125" style="2" customWidth="1"/>
    <col min="10745" max="10746" width="9.453125" style="2" customWidth="1"/>
    <col min="10747" max="10747" width="1.453125" style="2" customWidth="1"/>
    <col min="10748" max="10748" width="11.81640625" style="2" customWidth="1"/>
    <col min="10749" max="10749" width="9.453125" style="2" bestFit="1" customWidth="1"/>
    <col min="10750" max="10750" width="1.453125" style="2" customWidth="1"/>
    <col min="10751" max="10752" width="9.453125" style="2" bestFit="1" customWidth="1"/>
    <col min="10753" max="10753" width="1.453125" style="2" customWidth="1"/>
    <col min="10754" max="10754" width="10.1796875" style="2" bestFit="1" customWidth="1"/>
    <col min="10755" max="10755" width="9.453125" style="2" bestFit="1" customWidth="1"/>
    <col min="10756" max="10758" width="9.1796875" style="2" customWidth="1"/>
    <col min="10759" max="10999" width="9.81640625" style="2"/>
    <col min="11000" max="11000" width="20.453125" style="2" customWidth="1"/>
    <col min="11001" max="11002" width="9.453125" style="2" customWidth="1"/>
    <col min="11003" max="11003" width="1.453125" style="2" customWidth="1"/>
    <col min="11004" max="11004" width="11.81640625" style="2" customWidth="1"/>
    <col min="11005" max="11005" width="9.453125" style="2" bestFit="1" customWidth="1"/>
    <col min="11006" max="11006" width="1.453125" style="2" customWidth="1"/>
    <col min="11007" max="11008" width="9.453125" style="2" bestFit="1" customWidth="1"/>
    <col min="11009" max="11009" width="1.453125" style="2" customWidth="1"/>
    <col min="11010" max="11010" width="10.1796875" style="2" bestFit="1" customWidth="1"/>
    <col min="11011" max="11011" width="9.453125" style="2" bestFit="1" customWidth="1"/>
    <col min="11012" max="11014" width="9.1796875" style="2" customWidth="1"/>
    <col min="11015" max="11255" width="9.81640625" style="2"/>
    <col min="11256" max="11256" width="20.453125" style="2" customWidth="1"/>
    <col min="11257" max="11258" width="9.453125" style="2" customWidth="1"/>
    <col min="11259" max="11259" width="1.453125" style="2" customWidth="1"/>
    <col min="11260" max="11260" width="11.81640625" style="2" customWidth="1"/>
    <col min="11261" max="11261" width="9.453125" style="2" bestFit="1" customWidth="1"/>
    <col min="11262" max="11262" width="1.453125" style="2" customWidth="1"/>
    <col min="11263" max="11264" width="9.453125" style="2" bestFit="1" customWidth="1"/>
    <col min="11265" max="11265" width="1.453125" style="2" customWidth="1"/>
    <col min="11266" max="11266" width="10.1796875" style="2" bestFit="1" customWidth="1"/>
    <col min="11267" max="11267" width="9.453125" style="2" bestFit="1" customWidth="1"/>
    <col min="11268" max="11270" width="9.1796875" style="2" customWidth="1"/>
    <col min="11271" max="11511" width="9.81640625" style="2"/>
    <col min="11512" max="11512" width="20.453125" style="2" customWidth="1"/>
    <col min="11513" max="11514" width="9.453125" style="2" customWidth="1"/>
    <col min="11515" max="11515" width="1.453125" style="2" customWidth="1"/>
    <col min="11516" max="11516" width="11.81640625" style="2" customWidth="1"/>
    <col min="11517" max="11517" width="9.453125" style="2" bestFit="1" customWidth="1"/>
    <col min="11518" max="11518" width="1.453125" style="2" customWidth="1"/>
    <col min="11519" max="11520" width="9.453125" style="2" bestFit="1" customWidth="1"/>
    <col min="11521" max="11521" width="1.453125" style="2" customWidth="1"/>
    <col min="11522" max="11522" width="10.1796875" style="2" bestFit="1" customWidth="1"/>
    <col min="11523" max="11523" width="9.453125" style="2" bestFit="1" customWidth="1"/>
    <col min="11524" max="11526" width="9.1796875" style="2" customWidth="1"/>
    <col min="11527" max="11767" width="9.81640625" style="2"/>
    <col min="11768" max="11768" width="20.453125" style="2" customWidth="1"/>
    <col min="11769" max="11770" width="9.453125" style="2" customWidth="1"/>
    <col min="11771" max="11771" width="1.453125" style="2" customWidth="1"/>
    <col min="11772" max="11772" width="11.81640625" style="2" customWidth="1"/>
    <col min="11773" max="11773" width="9.453125" style="2" bestFit="1" customWidth="1"/>
    <col min="11774" max="11774" width="1.453125" style="2" customWidth="1"/>
    <col min="11775" max="11776" width="9.453125" style="2" bestFit="1" customWidth="1"/>
    <col min="11777" max="11777" width="1.453125" style="2" customWidth="1"/>
    <col min="11778" max="11778" width="10.1796875" style="2" bestFit="1" customWidth="1"/>
    <col min="11779" max="11779" width="9.453125" style="2" bestFit="1" customWidth="1"/>
    <col min="11780" max="11782" width="9.1796875" style="2" customWidth="1"/>
    <col min="11783" max="12023" width="9.81640625" style="2"/>
    <col min="12024" max="12024" width="20.453125" style="2" customWidth="1"/>
    <col min="12025" max="12026" width="9.453125" style="2" customWidth="1"/>
    <col min="12027" max="12027" width="1.453125" style="2" customWidth="1"/>
    <col min="12028" max="12028" width="11.81640625" style="2" customWidth="1"/>
    <col min="12029" max="12029" width="9.453125" style="2" bestFit="1" customWidth="1"/>
    <col min="12030" max="12030" width="1.453125" style="2" customWidth="1"/>
    <col min="12031" max="12032" width="9.453125" style="2" bestFit="1" customWidth="1"/>
    <col min="12033" max="12033" width="1.453125" style="2" customWidth="1"/>
    <col min="12034" max="12034" width="10.1796875" style="2" bestFit="1" customWidth="1"/>
    <col min="12035" max="12035" width="9.453125" style="2" bestFit="1" customWidth="1"/>
    <col min="12036" max="12038" width="9.1796875" style="2" customWidth="1"/>
    <col min="12039" max="12279" width="9.81640625" style="2"/>
    <col min="12280" max="12280" width="20.453125" style="2" customWidth="1"/>
    <col min="12281" max="12282" width="9.453125" style="2" customWidth="1"/>
    <col min="12283" max="12283" width="1.453125" style="2" customWidth="1"/>
    <col min="12284" max="12284" width="11.81640625" style="2" customWidth="1"/>
    <col min="12285" max="12285" width="9.453125" style="2" bestFit="1" customWidth="1"/>
    <col min="12286" max="12286" width="1.453125" style="2" customWidth="1"/>
    <col min="12287" max="12288" width="9.453125" style="2" bestFit="1" customWidth="1"/>
    <col min="12289" max="12289" width="1.453125" style="2" customWidth="1"/>
    <col min="12290" max="12290" width="10.1796875" style="2" bestFit="1" customWidth="1"/>
    <col min="12291" max="12291" width="9.453125" style="2" bestFit="1" customWidth="1"/>
    <col min="12292" max="12294" width="9.1796875" style="2" customWidth="1"/>
    <col min="12295" max="12535" width="9.81640625" style="2"/>
    <col min="12536" max="12536" width="20.453125" style="2" customWidth="1"/>
    <col min="12537" max="12538" width="9.453125" style="2" customWidth="1"/>
    <col min="12539" max="12539" width="1.453125" style="2" customWidth="1"/>
    <col min="12540" max="12540" width="11.81640625" style="2" customWidth="1"/>
    <col min="12541" max="12541" width="9.453125" style="2" bestFit="1" customWidth="1"/>
    <col min="12542" max="12542" width="1.453125" style="2" customWidth="1"/>
    <col min="12543" max="12544" width="9.453125" style="2" bestFit="1" customWidth="1"/>
    <col min="12545" max="12545" width="1.453125" style="2" customWidth="1"/>
    <col min="12546" max="12546" width="10.1796875" style="2" bestFit="1" customWidth="1"/>
    <col min="12547" max="12547" width="9.453125" style="2" bestFit="1" customWidth="1"/>
    <col min="12548" max="12550" width="9.1796875" style="2" customWidth="1"/>
    <col min="12551" max="12791" width="9.81640625" style="2"/>
    <col min="12792" max="12792" width="20.453125" style="2" customWidth="1"/>
    <col min="12793" max="12794" width="9.453125" style="2" customWidth="1"/>
    <col min="12795" max="12795" width="1.453125" style="2" customWidth="1"/>
    <col min="12796" max="12796" width="11.81640625" style="2" customWidth="1"/>
    <col min="12797" max="12797" width="9.453125" style="2" bestFit="1" customWidth="1"/>
    <col min="12798" max="12798" width="1.453125" style="2" customWidth="1"/>
    <col min="12799" max="12800" width="9.453125" style="2" bestFit="1" customWidth="1"/>
    <col min="12801" max="12801" width="1.453125" style="2" customWidth="1"/>
    <col min="12802" max="12802" width="10.1796875" style="2" bestFit="1" customWidth="1"/>
    <col min="12803" max="12803" width="9.453125" style="2" bestFit="1" customWidth="1"/>
    <col min="12804" max="12806" width="9.1796875" style="2" customWidth="1"/>
    <col min="12807" max="13047" width="9.81640625" style="2"/>
    <col min="13048" max="13048" width="20.453125" style="2" customWidth="1"/>
    <col min="13049" max="13050" width="9.453125" style="2" customWidth="1"/>
    <col min="13051" max="13051" width="1.453125" style="2" customWidth="1"/>
    <col min="13052" max="13052" width="11.81640625" style="2" customWidth="1"/>
    <col min="13053" max="13053" width="9.453125" style="2" bestFit="1" customWidth="1"/>
    <col min="13054" max="13054" width="1.453125" style="2" customWidth="1"/>
    <col min="13055" max="13056" width="9.453125" style="2" bestFit="1" customWidth="1"/>
    <col min="13057" max="13057" width="1.453125" style="2" customWidth="1"/>
    <col min="13058" max="13058" width="10.1796875" style="2" bestFit="1" customWidth="1"/>
    <col min="13059" max="13059" width="9.453125" style="2" bestFit="1" customWidth="1"/>
    <col min="13060" max="13062" width="9.1796875" style="2" customWidth="1"/>
    <col min="13063" max="13303" width="9.81640625" style="2"/>
    <col min="13304" max="13304" width="20.453125" style="2" customWidth="1"/>
    <col min="13305" max="13306" width="9.453125" style="2" customWidth="1"/>
    <col min="13307" max="13307" width="1.453125" style="2" customWidth="1"/>
    <col min="13308" max="13308" width="11.81640625" style="2" customWidth="1"/>
    <col min="13309" max="13309" width="9.453125" style="2" bestFit="1" customWidth="1"/>
    <col min="13310" max="13310" width="1.453125" style="2" customWidth="1"/>
    <col min="13311" max="13312" width="9.453125" style="2" bestFit="1" customWidth="1"/>
    <col min="13313" max="13313" width="1.453125" style="2" customWidth="1"/>
    <col min="13314" max="13314" width="10.1796875" style="2" bestFit="1" customWidth="1"/>
    <col min="13315" max="13315" width="9.453125" style="2" bestFit="1" customWidth="1"/>
    <col min="13316" max="13318" width="9.1796875" style="2" customWidth="1"/>
    <col min="13319" max="13559" width="9.81640625" style="2"/>
    <col min="13560" max="13560" width="20.453125" style="2" customWidth="1"/>
    <col min="13561" max="13562" width="9.453125" style="2" customWidth="1"/>
    <col min="13563" max="13563" width="1.453125" style="2" customWidth="1"/>
    <col min="13564" max="13564" width="11.81640625" style="2" customWidth="1"/>
    <col min="13565" max="13565" width="9.453125" style="2" bestFit="1" customWidth="1"/>
    <col min="13566" max="13566" width="1.453125" style="2" customWidth="1"/>
    <col min="13567" max="13568" width="9.453125" style="2" bestFit="1" customWidth="1"/>
    <col min="13569" max="13569" width="1.453125" style="2" customWidth="1"/>
    <col min="13570" max="13570" width="10.1796875" style="2" bestFit="1" customWidth="1"/>
    <col min="13571" max="13571" width="9.453125" style="2" bestFit="1" customWidth="1"/>
    <col min="13572" max="13574" width="9.1796875" style="2" customWidth="1"/>
    <col min="13575" max="13815" width="9.81640625" style="2"/>
    <col min="13816" max="13816" width="20.453125" style="2" customWidth="1"/>
    <col min="13817" max="13818" width="9.453125" style="2" customWidth="1"/>
    <col min="13819" max="13819" width="1.453125" style="2" customWidth="1"/>
    <col min="13820" max="13820" width="11.81640625" style="2" customWidth="1"/>
    <col min="13821" max="13821" width="9.453125" style="2" bestFit="1" customWidth="1"/>
    <col min="13822" max="13822" width="1.453125" style="2" customWidth="1"/>
    <col min="13823" max="13824" width="9.453125" style="2" bestFit="1" customWidth="1"/>
    <col min="13825" max="13825" width="1.453125" style="2" customWidth="1"/>
    <col min="13826" max="13826" width="10.1796875" style="2" bestFit="1" customWidth="1"/>
    <col min="13827" max="13827" width="9.453125" style="2" bestFit="1" customWidth="1"/>
    <col min="13828" max="13830" width="9.1796875" style="2" customWidth="1"/>
    <col min="13831" max="14071" width="9.81640625" style="2"/>
    <col min="14072" max="14072" width="20.453125" style="2" customWidth="1"/>
    <col min="14073" max="14074" width="9.453125" style="2" customWidth="1"/>
    <col min="14075" max="14075" width="1.453125" style="2" customWidth="1"/>
    <col min="14076" max="14076" width="11.81640625" style="2" customWidth="1"/>
    <col min="14077" max="14077" width="9.453125" style="2" bestFit="1" customWidth="1"/>
    <col min="14078" max="14078" width="1.453125" style="2" customWidth="1"/>
    <col min="14079" max="14080" width="9.453125" style="2" bestFit="1" customWidth="1"/>
    <col min="14081" max="14081" width="1.453125" style="2" customWidth="1"/>
    <col min="14082" max="14082" width="10.1796875" style="2" bestFit="1" customWidth="1"/>
    <col min="14083" max="14083" width="9.453125" style="2" bestFit="1" customWidth="1"/>
    <col min="14084" max="14086" width="9.1796875" style="2" customWidth="1"/>
    <col min="14087" max="14327" width="9.81640625" style="2"/>
    <col min="14328" max="14328" width="20.453125" style="2" customWidth="1"/>
    <col min="14329" max="14330" width="9.453125" style="2" customWidth="1"/>
    <col min="14331" max="14331" width="1.453125" style="2" customWidth="1"/>
    <col min="14332" max="14332" width="11.81640625" style="2" customWidth="1"/>
    <col min="14333" max="14333" width="9.453125" style="2" bestFit="1" customWidth="1"/>
    <col min="14334" max="14334" width="1.453125" style="2" customWidth="1"/>
    <col min="14335" max="14336" width="9.453125" style="2" bestFit="1" customWidth="1"/>
    <col min="14337" max="14337" width="1.453125" style="2" customWidth="1"/>
    <col min="14338" max="14338" width="10.1796875" style="2" bestFit="1" customWidth="1"/>
    <col min="14339" max="14339" width="9.453125" style="2" bestFit="1" customWidth="1"/>
    <col min="14340" max="14342" width="9.1796875" style="2" customWidth="1"/>
    <col min="14343" max="14583" width="9.81640625" style="2"/>
    <col min="14584" max="14584" width="20.453125" style="2" customWidth="1"/>
    <col min="14585" max="14586" width="9.453125" style="2" customWidth="1"/>
    <col min="14587" max="14587" width="1.453125" style="2" customWidth="1"/>
    <col min="14588" max="14588" width="11.81640625" style="2" customWidth="1"/>
    <col min="14589" max="14589" width="9.453125" style="2" bestFit="1" customWidth="1"/>
    <col min="14590" max="14590" width="1.453125" style="2" customWidth="1"/>
    <col min="14591" max="14592" width="9.453125" style="2" bestFit="1" customWidth="1"/>
    <col min="14593" max="14593" width="1.453125" style="2" customWidth="1"/>
    <col min="14594" max="14594" width="10.1796875" style="2" bestFit="1" customWidth="1"/>
    <col min="14595" max="14595" width="9.453125" style="2" bestFit="1" customWidth="1"/>
    <col min="14596" max="14598" width="9.1796875" style="2" customWidth="1"/>
    <col min="14599" max="14839" width="9.81640625" style="2"/>
    <col min="14840" max="14840" width="20.453125" style="2" customWidth="1"/>
    <col min="14841" max="14842" width="9.453125" style="2" customWidth="1"/>
    <col min="14843" max="14843" width="1.453125" style="2" customWidth="1"/>
    <col min="14844" max="14844" width="11.81640625" style="2" customWidth="1"/>
    <col min="14845" max="14845" width="9.453125" style="2" bestFit="1" customWidth="1"/>
    <col min="14846" max="14846" width="1.453125" style="2" customWidth="1"/>
    <col min="14847" max="14848" width="9.453125" style="2" bestFit="1" customWidth="1"/>
    <col min="14849" max="14849" width="1.453125" style="2" customWidth="1"/>
    <col min="14850" max="14850" width="10.1796875" style="2" bestFit="1" customWidth="1"/>
    <col min="14851" max="14851" width="9.453125" style="2" bestFit="1" customWidth="1"/>
    <col min="14852" max="14854" width="9.1796875" style="2" customWidth="1"/>
    <col min="14855" max="15095" width="9.81640625" style="2"/>
    <col min="15096" max="15096" width="20.453125" style="2" customWidth="1"/>
    <col min="15097" max="15098" width="9.453125" style="2" customWidth="1"/>
    <col min="15099" max="15099" width="1.453125" style="2" customWidth="1"/>
    <col min="15100" max="15100" width="11.81640625" style="2" customWidth="1"/>
    <col min="15101" max="15101" width="9.453125" style="2" bestFit="1" customWidth="1"/>
    <col min="15102" max="15102" width="1.453125" style="2" customWidth="1"/>
    <col min="15103" max="15104" width="9.453125" style="2" bestFit="1" customWidth="1"/>
    <col min="15105" max="15105" width="1.453125" style="2" customWidth="1"/>
    <col min="15106" max="15106" width="10.1796875" style="2" bestFit="1" customWidth="1"/>
    <col min="15107" max="15107" width="9.453125" style="2" bestFit="1" customWidth="1"/>
    <col min="15108" max="15110" width="9.1796875" style="2" customWidth="1"/>
    <col min="15111" max="15351" width="9.81640625" style="2"/>
    <col min="15352" max="15352" width="20.453125" style="2" customWidth="1"/>
    <col min="15353" max="15354" width="9.453125" style="2" customWidth="1"/>
    <col min="15355" max="15355" width="1.453125" style="2" customWidth="1"/>
    <col min="15356" max="15356" width="11.81640625" style="2" customWidth="1"/>
    <col min="15357" max="15357" width="9.453125" style="2" bestFit="1" customWidth="1"/>
    <col min="15358" max="15358" width="1.453125" style="2" customWidth="1"/>
    <col min="15359" max="15360" width="9.453125" style="2" bestFit="1" customWidth="1"/>
    <col min="15361" max="15361" width="1.453125" style="2" customWidth="1"/>
    <col min="15362" max="15362" width="10.1796875" style="2" bestFit="1" customWidth="1"/>
    <col min="15363" max="15363" width="9.453125" style="2" bestFit="1" customWidth="1"/>
    <col min="15364" max="15366" width="9.1796875" style="2" customWidth="1"/>
    <col min="15367" max="15607" width="9.81640625" style="2"/>
    <col min="15608" max="15608" width="20.453125" style="2" customWidth="1"/>
    <col min="15609" max="15610" width="9.453125" style="2" customWidth="1"/>
    <col min="15611" max="15611" width="1.453125" style="2" customWidth="1"/>
    <col min="15612" max="15612" width="11.81640625" style="2" customWidth="1"/>
    <col min="15613" max="15613" width="9.453125" style="2" bestFit="1" customWidth="1"/>
    <col min="15614" max="15614" width="1.453125" style="2" customWidth="1"/>
    <col min="15615" max="15616" width="9.453125" style="2" bestFit="1" customWidth="1"/>
    <col min="15617" max="15617" width="1.453125" style="2" customWidth="1"/>
    <col min="15618" max="15618" width="10.1796875" style="2" bestFit="1" customWidth="1"/>
    <col min="15619" max="15619" width="9.453125" style="2" bestFit="1" customWidth="1"/>
    <col min="15620" max="15622" width="9.1796875" style="2" customWidth="1"/>
    <col min="15623" max="15863" width="9.81640625" style="2"/>
    <col min="15864" max="15864" width="20.453125" style="2" customWidth="1"/>
    <col min="15865" max="15866" width="9.453125" style="2" customWidth="1"/>
    <col min="15867" max="15867" width="1.453125" style="2" customWidth="1"/>
    <col min="15868" max="15868" width="11.81640625" style="2" customWidth="1"/>
    <col min="15869" max="15869" width="9.453125" style="2" bestFit="1" customWidth="1"/>
    <col min="15870" max="15870" width="1.453125" style="2" customWidth="1"/>
    <col min="15871" max="15872" width="9.453125" style="2" bestFit="1" customWidth="1"/>
    <col min="15873" max="15873" width="1.453125" style="2" customWidth="1"/>
    <col min="15874" max="15874" width="10.1796875" style="2" bestFit="1" customWidth="1"/>
    <col min="15875" max="15875" width="9.453125" style="2" bestFit="1" customWidth="1"/>
    <col min="15876" max="15878" width="9.1796875" style="2" customWidth="1"/>
    <col min="15879" max="16119" width="9.81640625" style="2"/>
    <col min="16120" max="16120" width="20.453125" style="2" customWidth="1"/>
    <col min="16121" max="16122" width="9.453125" style="2" customWidth="1"/>
    <col min="16123" max="16123" width="1.453125" style="2" customWidth="1"/>
    <col min="16124" max="16124" width="11.81640625" style="2" customWidth="1"/>
    <col min="16125" max="16125" width="9.453125" style="2" bestFit="1" customWidth="1"/>
    <col min="16126" max="16126" width="1.453125" style="2" customWidth="1"/>
    <col min="16127" max="16128" width="9.453125" style="2" bestFit="1" customWidth="1"/>
    <col min="16129" max="16129" width="1.453125" style="2" customWidth="1"/>
    <col min="16130" max="16130" width="10.1796875" style="2" bestFit="1" customWidth="1"/>
    <col min="16131" max="16131" width="9.453125" style="2" bestFit="1" customWidth="1"/>
    <col min="16132" max="16134" width="9.1796875" style="2" customWidth="1"/>
    <col min="16135" max="16384" width="9.81640625" style="2"/>
  </cols>
  <sheetData>
    <row r="2" spans="1:13" ht="23.5" x14ac:dyDescent="0.55000000000000004">
      <c r="C2" s="37">
        <v>2023</v>
      </c>
      <c r="D2" s="34" t="s">
        <v>61</v>
      </c>
      <c r="F2" s="34"/>
      <c r="G2" s="36"/>
      <c r="H2" s="35" t="s">
        <v>60</v>
      </c>
      <c r="I2" s="34"/>
      <c r="J2" s="34"/>
      <c r="K2" s="34"/>
      <c r="L2" s="33"/>
      <c r="M2" s="33"/>
    </row>
    <row r="3" spans="1:13" ht="21" customHeight="1" x14ac:dyDescent="0.35">
      <c r="A3" s="31"/>
      <c r="B3" s="31"/>
      <c r="C3" s="32" t="s">
        <v>59</v>
      </c>
      <c r="D3" s="31"/>
      <c r="E3" s="31"/>
      <c r="F3" s="31"/>
      <c r="G3" s="31"/>
      <c r="H3" s="31"/>
      <c r="I3" s="31"/>
      <c r="J3" s="31"/>
      <c r="K3" s="31"/>
    </row>
    <row r="4" spans="1:13" ht="21" x14ac:dyDescent="0.5">
      <c r="B4" s="14" t="s">
        <v>58</v>
      </c>
      <c r="C4" s="14"/>
      <c r="D4" s="14"/>
      <c r="E4" s="14"/>
      <c r="F4" s="14"/>
      <c r="G4" s="14"/>
      <c r="H4" s="29">
        <v>146500</v>
      </c>
      <c r="I4" s="14" t="s">
        <v>56</v>
      </c>
      <c r="J4" s="14"/>
      <c r="K4" s="14"/>
      <c r="L4" s="14"/>
      <c r="M4" s="14"/>
    </row>
    <row r="5" spans="1:13" ht="21" x14ac:dyDescent="0.5">
      <c r="A5" s="30">
        <v>0.5</v>
      </c>
      <c r="B5" s="14"/>
      <c r="C5" s="14"/>
      <c r="D5" s="14"/>
      <c r="E5" s="14" t="s">
        <v>57</v>
      </c>
      <c r="F5" s="14"/>
      <c r="G5" s="14"/>
      <c r="H5" s="29">
        <v>68500</v>
      </c>
      <c r="I5" s="14" t="s">
        <v>56</v>
      </c>
      <c r="J5" s="14"/>
      <c r="K5" s="14"/>
      <c r="L5" s="14"/>
      <c r="M5" s="14"/>
    </row>
    <row r="6" spans="1:13" s="14" customFormat="1" ht="21" customHeight="1" thickBot="1" x14ac:dyDescent="0.4">
      <c r="B6" s="124" t="s">
        <v>55</v>
      </c>
      <c r="C6" s="124"/>
      <c r="D6" s="124"/>
      <c r="E6" s="124"/>
      <c r="F6" s="124"/>
      <c r="G6" s="28"/>
      <c r="H6" s="26"/>
      <c r="I6" s="124" t="s">
        <v>54</v>
      </c>
      <c r="J6" s="124"/>
      <c r="K6" s="124"/>
    </row>
    <row r="7" spans="1:13" s="14" customFormat="1" ht="15" customHeight="1" x14ac:dyDescent="0.35">
      <c r="B7" s="27"/>
      <c r="C7" s="27"/>
      <c r="D7" s="27"/>
      <c r="E7" s="27"/>
      <c r="F7" s="27"/>
      <c r="G7" s="27"/>
      <c r="H7" s="26"/>
      <c r="I7" s="26"/>
      <c r="J7" s="26"/>
    </row>
    <row r="8" spans="1:13" s="14" customFormat="1" ht="30" customHeight="1" thickBot="1" x14ac:dyDescent="0.4">
      <c r="C8" s="125" t="s">
        <v>49</v>
      </c>
      <c r="D8" s="125" t="s">
        <v>48</v>
      </c>
      <c r="E8" s="125" t="s">
        <v>47</v>
      </c>
      <c r="F8" s="125" t="s">
        <v>46</v>
      </c>
      <c r="G8" s="125"/>
      <c r="I8" s="24" t="s">
        <v>27</v>
      </c>
      <c r="J8" s="23" t="str">
        <f>A9</f>
        <v>50%*</v>
      </c>
      <c r="K8" s="23" t="s">
        <v>53</v>
      </c>
    </row>
    <row r="9" spans="1:13" s="14" customFormat="1" ht="30.5" x14ac:dyDescent="0.5">
      <c r="A9" s="22" t="s">
        <v>52</v>
      </c>
      <c r="B9" s="13" t="s">
        <v>31</v>
      </c>
      <c r="C9" s="125"/>
      <c r="D9" s="125"/>
      <c r="E9" s="125"/>
      <c r="F9" s="125"/>
      <c r="G9" s="125"/>
      <c r="I9" s="12" t="s">
        <v>26</v>
      </c>
      <c r="J9" s="12" t="s">
        <v>45</v>
      </c>
      <c r="K9" s="13" t="s">
        <v>44</v>
      </c>
    </row>
    <row r="10" spans="1:13" s="14" customFormat="1" ht="15" thickBot="1" x14ac:dyDescent="0.4">
      <c r="A10" s="20" t="s">
        <v>17</v>
      </c>
      <c r="B10" s="11">
        <v>0</v>
      </c>
      <c r="C10" s="15">
        <f>IF($H$5=0,$H$4*$A$9*C64/12*0.3,CEILING($J$13*C64,50)/12*0.3)</f>
        <v>1198.75</v>
      </c>
      <c r="D10" s="15">
        <f>C10</f>
        <v>1198.75</v>
      </c>
      <c r="E10" s="15">
        <f>D10-F51-G51</f>
        <v>1090.75</v>
      </c>
      <c r="F10" s="15">
        <f>E10-H51</f>
        <v>1077.75</v>
      </c>
      <c r="G10" s="15"/>
      <c r="I10" s="11">
        <v>1</v>
      </c>
      <c r="J10" s="4">
        <v>47950</v>
      </c>
      <c r="K10" s="15">
        <f>CEILING(J10+(J74-J10)*2/3,50)</f>
        <v>63100</v>
      </c>
      <c r="M10" s="25"/>
    </row>
    <row r="11" spans="1:13" s="14" customFormat="1" ht="14.5" x14ac:dyDescent="0.35">
      <c r="B11" s="11" t="s">
        <v>28</v>
      </c>
      <c r="C11" s="15">
        <f>IF($H$5=0,$H$4*$A$9*C65/12*0.3,CEILING($J$13*C65,50)/12*0.3)</f>
        <v>1284.9999999999998</v>
      </c>
      <c r="D11" s="15">
        <f>C11</f>
        <v>1284.9999999999998</v>
      </c>
      <c r="E11" s="15">
        <f>D11-F52-G52</f>
        <v>1176.9999999999998</v>
      </c>
      <c r="F11" s="15">
        <f>E11-H52</f>
        <v>1163.9999999999998</v>
      </c>
      <c r="G11" s="15"/>
      <c r="I11" s="11">
        <v>2</v>
      </c>
      <c r="J11" s="4">
        <v>54800</v>
      </c>
      <c r="K11" s="15">
        <f>CEILING(J11+(J38-J11)*2/3,50)</f>
        <v>72100</v>
      </c>
    </row>
    <row r="12" spans="1:13" s="14" customFormat="1" ht="14.5" x14ac:dyDescent="0.35">
      <c r="B12" s="11">
        <v>1</v>
      </c>
      <c r="C12" s="15">
        <f>IF($H$5=0,$H$4*$A$9*C66/12*0.3,CEILING($J$13*C66,50)/12*0.3)</f>
        <v>1284.9999999999998</v>
      </c>
      <c r="D12" s="15">
        <f>C12</f>
        <v>1284.9999999999998</v>
      </c>
      <c r="E12" s="15">
        <f>D12-F53-G53</f>
        <v>1176.9999999999998</v>
      </c>
      <c r="F12" s="15">
        <f>E12-H53</f>
        <v>1163.9999999999998</v>
      </c>
      <c r="G12" s="15"/>
      <c r="I12" s="11">
        <v>3</v>
      </c>
      <c r="J12" s="4">
        <v>61650</v>
      </c>
      <c r="K12" s="15">
        <f>CEILING(J12+(J39-J12)*2/3,50)</f>
        <v>81150</v>
      </c>
    </row>
    <row r="13" spans="1:13" s="14" customFormat="1" ht="14.5" x14ac:dyDescent="0.35">
      <c r="B13" s="11"/>
      <c r="C13" s="15"/>
      <c r="D13" s="15"/>
      <c r="E13" s="15"/>
      <c r="F13" s="15"/>
      <c r="G13" s="15"/>
      <c r="I13" s="11">
        <v>4</v>
      </c>
      <c r="J13" s="4">
        <v>68500</v>
      </c>
      <c r="K13" s="15">
        <f>CEILING(J13+(J40-J13)*2/3,50)</f>
        <v>90100</v>
      </c>
    </row>
    <row r="14" spans="1:13" s="14" customFormat="1" ht="14.5" x14ac:dyDescent="0.35">
      <c r="B14" s="11"/>
      <c r="C14" s="15"/>
      <c r="D14" s="15"/>
      <c r="E14" s="15"/>
      <c r="F14" s="15"/>
      <c r="G14" s="15"/>
      <c r="I14" s="11">
        <v>5</v>
      </c>
      <c r="J14" s="4">
        <v>74000</v>
      </c>
      <c r="K14" s="15">
        <f>CEILING(J14+(J41-J14)*2/3,50)</f>
        <v>97350</v>
      </c>
      <c r="L14" s="13"/>
    </row>
    <row r="15" spans="1:13" s="14" customFormat="1" ht="14.5" x14ac:dyDescent="0.35">
      <c r="B15" s="11"/>
      <c r="C15" s="15"/>
      <c r="D15" s="13"/>
      <c r="E15" s="13"/>
      <c r="F15" s="13"/>
      <c r="G15" s="13"/>
      <c r="H15" s="13"/>
    </row>
    <row r="16" spans="1:13" s="14" customFormat="1" ht="30" customHeight="1" thickBot="1" x14ac:dyDescent="0.4">
      <c r="B16" s="13"/>
      <c r="C16" s="125" t="s">
        <v>49</v>
      </c>
      <c r="D16" s="125" t="s">
        <v>48</v>
      </c>
      <c r="E16" s="125" t="s">
        <v>47</v>
      </c>
      <c r="F16" s="125" t="s">
        <v>46</v>
      </c>
      <c r="G16" s="125"/>
      <c r="H16" s="13"/>
      <c r="I16" s="24" t="s">
        <v>27</v>
      </c>
      <c r="J16" s="23" t="str">
        <f>A17</f>
        <v>60%*</v>
      </c>
      <c r="K16" s="23" t="s">
        <v>51</v>
      </c>
      <c r="L16" s="13"/>
    </row>
    <row r="17" spans="1:12" s="14" customFormat="1" ht="30.5" x14ac:dyDescent="0.5">
      <c r="A17" s="22" t="s">
        <v>50</v>
      </c>
      <c r="B17" s="13" t="s">
        <v>31</v>
      </c>
      <c r="C17" s="125"/>
      <c r="D17" s="125"/>
      <c r="E17" s="125"/>
      <c r="F17" s="125"/>
      <c r="G17" s="125"/>
      <c r="H17" s="13"/>
      <c r="I17" s="12" t="s">
        <v>26</v>
      </c>
      <c r="J17" s="12" t="s">
        <v>45</v>
      </c>
      <c r="K17" s="13" t="s">
        <v>44</v>
      </c>
      <c r="L17" s="13"/>
    </row>
    <row r="18" spans="1:12" s="14" customFormat="1" ht="15" thickBot="1" x14ac:dyDescent="0.4">
      <c r="A18" s="20" t="s">
        <v>17</v>
      </c>
      <c r="B18" s="11">
        <v>0</v>
      </c>
      <c r="C18" s="15">
        <f t="shared" ref="C18:C23" si="0">IF($H$5=0,$H$4*$A$17*C64/12*0.3,CEILING($J$21*C64,50)/12*0.3)</f>
        <v>1388.75</v>
      </c>
      <c r="D18" s="15">
        <f t="shared" ref="D18:D23" si="1">C18</f>
        <v>1388.75</v>
      </c>
      <c r="E18" s="15">
        <f t="shared" ref="E18:E23" si="2">D18-F51-G51</f>
        <v>1280.75</v>
      </c>
      <c r="F18" s="15">
        <f t="shared" ref="F18:F23" si="3">E18-H51</f>
        <v>1267.75</v>
      </c>
      <c r="G18" s="15"/>
      <c r="H18" s="13"/>
      <c r="I18" s="11">
        <v>1</v>
      </c>
      <c r="J18" s="15">
        <f>CEILING(J10+(J74-J10)/3,50)</f>
        <v>55550</v>
      </c>
      <c r="K18" s="15">
        <v>66750</v>
      </c>
      <c r="L18" s="13"/>
    </row>
    <row r="19" spans="1:12" s="14" customFormat="1" ht="14.5" x14ac:dyDescent="0.35">
      <c r="B19" s="11" t="s">
        <v>28</v>
      </c>
      <c r="C19" s="15">
        <f t="shared" si="0"/>
        <v>1487.4999999999998</v>
      </c>
      <c r="D19" s="15">
        <f t="shared" si="1"/>
        <v>1487.4999999999998</v>
      </c>
      <c r="E19" s="15">
        <f t="shared" si="2"/>
        <v>1379.4999999999998</v>
      </c>
      <c r="F19" s="15">
        <f t="shared" si="3"/>
        <v>1366.4999999999998</v>
      </c>
      <c r="G19" s="15"/>
      <c r="H19" s="13"/>
      <c r="I19" s="11">
        <v>2</v>
      </c>
      <c r="J19" s="15">
        <f>CEILING(J11+(J38-J11)/3,50)</f>
        <v>63450</v>
      </c>
      <c r="K19" s="15">
        <v>76250</v>
      </c>
      <c r="L19" s="13"/>
    </row>
    <row r="20" spans="1:12" s="14" customFormat="1" ht="14.5" x14ac:dyDescent="0.35">
      <c r="B20" s="11">
        <v>1</v>
      </c>
      <c r="C20" s="15">
        <f t="shared" si="0"/>
        <v>1487.4999999999998</v>
      </c>
      <c r="D20" s="15">
        <f t="shared" si="1"/>
        <v>1487.4999999999998</v>
      </c>
      <c r="E20" s="15">
        <f t="shared" si="2"/>
        <v>1379.4999999999998</v>
      </c>
      <c r="F20" s="15">
        <f t="shared" si="3"/>
        <v>1366.4999999999998</v>
      </c>
      <c r="G20" s="15"/>
      <c r="H20" s="13"/>
      <c r="I20" s="11">
        <v>3</v>
      </c>
      <c r="J20" s="15">
        <f>CEILING(J12+(J39-J12)/3,50)</f>
        <v>71400</v>
      </c>
      <c r="K20" s="15">
        <v>85800</v>
      </c>
      <c r="L20" s="13"/>
    </row>
    <row r="21" spans="1:12" s="14" customFormat="1" ht="14.5" x14ac:dyDescent="0.35">
      <c r="B21" s="11">
        <v>2</v>
      </c>
      <c r="C21" s="15">
        <f t="shared" si="0"/>
        <v>1785</v>
      </c>
      <c r="D21" s="15">
        <f t="shared" si="1"/>
        <v>1785</v>
      </c>
      <c r="E21" s="15">
        <f t="shared" si="2"/>
        <v>1651</v>
      </c>
      <c r="F21" s="15">
        <f t="shared" si="3"/>
        <v>1638</v>
      </c>
      <c r="G21" s="15"/>
      <c r="H21" s="13"/>
      <c r="I21" s="11">
        <v>4</v>
      </c>
      <c r="J21" s="15">
        <f>CEILING(J13+(J40-J13)/3,50)</f>
        <v>79300</v>
      </c>
      <c r="K21" s="15">
        <v>95300</v>
      </c>
      <c r="L21" s="13"/>
    </row>
    <row r="22" spans="1:12" s="14" customFormat="1" ht="14.5" x14ac:dyDescent="0.35">
      <c r="B22" s="11">
        <v>3</v>
      </c>
      <c r="C22" s="15">
        <f t="shared" si="0"/>
        <v>2062.5</v>
      </c>
      <c r="D22" s="15">
        <f t="shared" si="1"/>
        <v>2062.5</v>
      </c>
      <c r="E22" s="15">
        <f t="shared" si="2"/>
        <v>1892.5</v>
      </c>
      <c r="F22" s="15">
        <f t="shared" si="3"/>
        <v>1879.5</v>
      </c>
      <c r="G22" s="15"/>
      <c r="H22" s="13"/>
      <c r="I22" s="11">
        <v>5</v>
      </c>
      <c r="J22" s="15">
        <f>CEILING(J14+(J41-J14)/3,50)</f>
        <v>85700</v>
      </c>
      <c r="K22" s="15">
        <v>102950</v>
      </c>
      <c r="L22" s="13"/>
    </row>
    <row r="23" spans="1:12" s="14" customFormat="1" ht="14.5" x14ac:dyDescent="0.35">
      <c r="B23" s="11">
        <v>4</v>
      </c>
      <c r="C23" s="15">
        <f t="shared" si="0"/>
        <v>2221.25</v>
      </c>
      <c r="D23" s="15">
        <f t="shared" si="1"/>
        <v>2221.25</v>
      </c>
      <c r="E23" s="15">
        <f t="shared" si="2"/>
        <v>2010.25</v>
      </c>
      <c r="F23" s="15">
        <f t="shared" si="3"/>
        <v>1997.25</v>
      </c>
      <c r="G23" s="15"/>
      <c r="H23" s="13"/>
      <c r="I23" s="11"/>
      <c r="J23" s="15"/>
      <c r="K23" s="15"/>
      <c r="L23" s="13"/>
    </row>
    <row r="24" spans="1:12" s="14" customFormat="1" ht="14.5" x14ac:dyDescent="0.35">
      <c r="G24" s="15"/>
      <c r="H24" s="13"/>
      <c r="I24" s="11"/>
      <c r="J24" s="15"/>
      <c r="K24" s="15"/>
      <c r="L24" s="13"/>
    </row>
    <row r="25" spans="1:12" s="14" customFormat="1" ht="14.5" x14ac:dyDescent="0.35">
      <c r="G25" s="15"/>
      <c r="H25" s="13"/>
      <c r="L25" s="13"/>
    </row>
    <row r="26" spans="1:12" s="14" customFormat="1" ht="30" customHeight="1" thickBot="1" x14ac:dyDescent="0.4">
      <c r="B26" s="13"/>
      <c r="C26" s="125" t="s">
        <v>62</v>
      </c>
      <c r="D26" s="125" t="s">
        <v>48</v>
      </c>
      <c r="E26" s="125" t="s">
        <v>47</v>
      </c>
      <c r="F26" s="125" t="s">
        <v>46</v>
      </c>
      <c r="G26" s="125"/>
      <c r="H26" s="13"/>
      <c r="I26" s="24" t="s">
        <v>27</v>
      </c>
      <c r="J26" s="23">
        <f>A27</f>
        <v>0.7</v>
      </c>
      <c r="K26" s="23">
        <f>J26+0.2</f>
        <v>0.89999999999999991</v>
      </c>
      <c r="L26" s="13"/>
    </row>
    <row r="27" spans="1:12" s="14" customFormat="1" ht="30.5" x14ac:dyDescent="0.5">
      <c r="A27" s="22">
        <v>0.7</v>
      </c>
      <c r="B27" s="13" t="s">
        <v>31</v>
      </c>
      <c r="C27" s="125"/>
      <c r="D27" s="125"/>
      <c r="E27" s="125"/>
      <c r="F27" s="125"/>
      <c r="G27" s="125"/>
      <c r="H27" s="13"/>
      <c r="I27" s="12" t="s">
        <v>26</v>
      </c>
      <c r="J27" s="12" t="s">
        <v>45</v>
      </c>
      <c r="K27" s="13" t="s">
        <v>44</v>
      </c>
      <c r="L27" s="13"/>
    </row>
    <row r="28" spans="1:12" s="14" customFormat="1" ht="15" thickBot="1" x14ac:dyDescent="0.4">
      <c r="A28" s="20" t="s">
        <v>17</v>
      </c>
      <c r="B28" s="11">
        <v>0</v>
      </c>
      <c r="C28" s="15">
        <f t="shared" ref="C28:C33" si="4">IF($H$5=0,$H$4*$A$27*C64/12*0.3,CEILING($J$31*C64,50)/12*0.3)</f>
        <v>1577.4999999999998</v>
      </c>
      <c r="D28" s="15">
        <f t="shared" ref="D28:D33" si="5">C28</f>
        <v>1577.4999999999998</v>
      </c>
      <c r="E28" s="15">
        <f t="shared" ref="E28:E33" si="6">D28-F51-G51</f>
        <v>1469.4999999999998</v>
      </c>
      <c r="F28" s="15">
        <f t="shared" ref="F28:F33" si="7">E28-H51</f>
        <v>1456.4999999999998</v>
      </c>
      <c r="G28" s="15"/>
      <c r="H28" s="13"/>
      <c r="I28" s="11">
        <v>1</v>
      </c>
      <c r="J28" s="15">
        <f>CEILING(J10+(J74-J10)*2/3,50)</f>
        <v>63100</v>
      </c>
      <c r="K28" s="15">
        <f>CEILING($K$75*K64,50)</f>
        <v>79450</v>
      </c>
      <c r="L28" s="13"/>
    </row>
    <row r="29" spans="1:12" s="14" customFormat="1" ht="14.5" x14ac:dyDescent="0.35">
      <c r="B29" s="11" t="s">
        <v>28</v>
      </c>
      <c r="C29" s="15">
        <f t="shared" si="4"/>
        <v>1689.9999999999998</v>
      </c>
      <c r="D29" s="15">
        <f t="shared" si="5"/>
        <v>1689.9999999999998</v>
      </c>
      <c r="E29" s="15">
        <f t="shared" si="6"/>
        <v>1581.9999999999998</v>
      </c>
      <c r="F29" s="15">
        <f t="shared" si="7"/>
        <v>1568.9999999999998</v>
      </c>
      <c r="G29" s="15"/>
      <c r="H29" s="13"/>
      <c r="I29" s="11">
        <v>2</v>
      </c>
      <c r="J29" s="15">
        <f>CEILING(J11+(J38-J11)*2/3,50)</f>
        <v>72100</v>
      </c>
      <c r="K29" s="15">
        <f>CEILING($K$75*K65,50)</f>
        <v>90800</v>
      </c>
      <c r="L29" s="13"/>
    </row>
    <row r="30" spans="1:12" s="14" customFormat="1" ht="14.5" x14ac:dyDescent="0.35">
      <c r="B30" s="11">
        <v>1</v>
      </c>
      <c r="C30" s="15">
        <f t="shared" si="4"/>
        <v>1689.9999999999998</v>
      </c>
      <c r="D30" s="15">
        <f t="shared" si="5"/>
        <v>1689.9999999999998</v>
      </c>
      <c r="E30" s="15">
        <f t="shared" si="6"/>
        <v>1581.9999999999998</v>
      </c>
      <c r="F30" s="15">
        <f t="shared" si="7"/>
        <v>1568.9999999999998</v>
      </c>
      <c r="G30" s="15"/>
      <c r="H30" s="13"/>
      <c r="I30" s="11">
        <v>3</v>
      </c>
      <c r="J30" s="15">
        <f>CEILING(J12+(J39-J12)*2/3,50)</f>
        <v>81150</v>
      </c>
      <c r="K30" s="15">
        <f>CEILING($K$75*K66,50)</f>
        <v>102150</v>
      </c>
      <c r="L30" s="13"/>
    </row>
    <row r="31" spans="1:12" s="14" customFormat="1" ht="14.5" x14ac:dyDescent="0.35">
      <c r="B31" s="11">
        <v>2</v>
      </c>
      <c r="C31" s="15">
        <f t="shared" si="4"/>
        <v>2027.4999999999998</v>
      </c>
      <c r="D31" s="15">
        <f t="shared" si="5"/>
        <v>2027.4999999999998</v>
      </c>
      <c r="E31" s="15">
        <f t="shared" si="6"/>
        <v>1893.4999999999998</v>
      </c>
      <c r="F31" s="15">
        <f t="shared" si="7"/>
        <v>1880.4999999999998</v>
      </c>
      <c r="G31" s="15"/>
      <c r="H31" s="13"/>
      <c r="I31" s="11">
        <v>4</v>
      </c>
      <c r="J31" s="15">
        <f>CEILING(J13+(J40-J13)*2/3,50)</f>
        <v>90100</v>
      </c>
      <c r="K31" s="15">
        <f>CEILING($K$75*K67,50)</f>
        <v>113500</v>
      </c>
      <c r="L31" s="13"/>
    </row>
    <row r="32" spans="1:12" s="14" customFormat="1" ht="14.5" x14ac:dyDescent="0.35">
      <c r="B32" s="11">
        <v>3</v>
      </c>
      <c r="C32" s="15">
        <f t="shared" si="4"/>
        <v>2343.75</v>
      </c>
      <c r="D32" s="15">
        <f t="shared" si="5"/>
        <v>2343.75</v>
      </c>
      <c r="E32" s="15">
        <f t="shared" si="6"/>
        <v>2173.75</v>
      </c>
      <c r="F32" s="15">
        <f t="shared" si="7"/>
        <v>2160.75</v>
      </c>
      <c r="G32" s="15"/>
      <c r="H32" s="13"/>
      <c r="I32" s="11">
        <v>5</v>
      </c>
      <c r="J32" s="15">
        <f>CEILING(J14+(J41-J14)*2/3,50)</f>
        <v>97350</v>
      </c>
      <c r="K32" s="15">
        <f>CEILING($K$75*K68,50)</f>
        <v>122600</v>
      </c>
      <c r="L32" s="13"/>
    </row>
    <row r="33" spans="1:13" s="14" customFormat="1" ht="14.5" x14ac:dyDescent="0.35">
      <c r="B33" s="11">
        <v>4</v>
      </c>
      <c r="C33" s="15">
        <f t="shared" si="4"/>
        <v>2523.75</v>
      </c>
      <c r="D33" s="15">
        <f t="shared" si="5"/>
        <v>2523.75</v>
      </c>
      <c r="E33" s="15">
        <f t="shared" si="6"/>
        <v>2312.75</v>
      </c>
      <c r="F33" s="15">
        <f t="shared" si="7"/>
        <v>2299.75</v>
      </c>
      <c r="G33" s="15"/>
      <c r="H33" s="13"/>
      <c r="I33" s="11"/>
      <c r="J33" s="15"/>
      <c r="K33" s="15"/>
      <c r="L33" s="13"/>
    </row>
    <row r="34" spans="1:13" s="14" customFormat="1" ht="14.5" x14ac:dyDescent="0.35">
      <c r="B34" s="11"/>
      <c r="C34" s="15"/>
      <c r="D34" s="13"/>
      <c r="E34" s="13"/>
      <c r="F34" s="13"/>
      <c r="G34" s="13"/>
      <c r="H34" s="13"/>
    </row>
    <row r="35" spans="1:13" s="14" customFormat="1" ht="14.5" x14ac:dyDescent="0.35">
      <c r="B35" s="13"/>
      <c r="C35" s="13"/>
      <c r="D35" s="13"/>
      <c r="E35" s="13"/>
      <c r="F35" s="13"/>
      <c r="G35" s="13"/>
      <c r="H35" s="13"/>
      <c r="I35" s="13"/>
      <c r="J35" s="13"/>
      <c r="K35" s="13"/>
      <c r="L35" s="13"/>
    </row>
    <row r="36" spans="1:13" s="14" customFormat="1" ht="30" customHeight="1" thickBot="1" x14ac:dyDescent="0.4">
      <c r="B36" s="13"/>
      <c r="C36" s="125" t="s">
        <v>49</v>
      </c>
      <c r="D36" s="125" t="s">
        <v>48</v>
      </c>
      <c r="E36" s="125" t="s">
        <v>47</v>
      </c>
      <c r="F36" s="125" t="s">
        <v>46</v>
      </c>
      <c r="G36" s="125"/>
      <c r="H36" s="13"/>
      <c r="I36" s="24" t="s">
        <v>27</v>
      </c>
      <c r="J36" s="23">
        <f>A37</f>
        <v>0.8</v>
      </c>
      <c r="K36" s="23">
        <f>J36+0.2</f>
        <v>1</v>
      </c>
      <c r="L36" s="13"/>
    </row>
    <row r="37" spans="1:13" s="14" customFormat="1" ht="30.5" x14ac:dyDescent="0.5">
      <c r="A37" s="22">
        <v>0.8</v>
      </c>
      <c r="B37" s="13" t="s">
        <v>31</v>
      </c>
      <c r="C37" s="125"/>
      <c r="D37" s="125"/>
      <c r="E37" s="125"/>
      <c r="F37" s="125"/>
      <c r="G37" s="125"/>
      <c r="H37" s="13"/>
      <c r="I37" s="12" t="s">
        <v>26</v>
      </c>
      <c r="J37" s="12" t="s">
        <v>45</v>
      </c>
      <c r="K37" s="13" t="s">
        <v>44</v>
      </c>
      <c r="L37" s="13"/>
    </row>
    <row r="38" spans="1:13" s="14" customFormat="1" ht="15" thickBot="1" x14ac:dyDescent="0.4">
      <c r="A38" s="20" t="s">
        <v>17</v>
      </c>
      <c r="B38" s="11">
        <v>2</v>
      </c>
      <c r="C38" s="15">
        <f>IF($H$5=0,$H$4*$A$37*C67/12*0.3,CEILING($J$40*C67,50)/12*0.3)</f>
        <v>2271.25</v>
      </c>
      <c r="D38" s="15">
        <f>C38</f>
        <v>2271.25</v>
      </c>
      <c r="E38" s="15">
        <f>D38-F54-G54</f>
        <v>2137.25</v>
      </c>
      <c r="F38" s="15">
        <f>E38-H54</f>
        <v>2124.25</v>
      </c>
      <c r="G38" s="15"/>
      <c r="H38" s="13"/>
      <c r="I38" s="11">
        <v>2</v>
      </c>
      <c r="J38" s="4">
        <v>80750</v>
      </c>
      <c r="K38" s="15">
        <f>CEILING($M$75*K65,50)</f>
        <v>100950</v>
      </c>
      <c r="L38" s="13"/>
    </row>
    <row r="39" spans="1:13" s="14" customFormat="1" ht="14.5" x14ac:dyDescent="0.35">
      <c r="B39" s="11">
        <v>3</v>
      </c>
      <c r="C39" s="15">
        <f>IF($H$5=0,$H$4*$A$37*C68/12*0.3,CEILING($J$40*C68,50)/12*0.3)</f>
        <v>2623.75</v>
      </c>
      <c r="D39" s="15">
        <f>C39</f>
        <v>2623.75</v>
      </c>
      <c r="E39" s="15">
        <f>D39-F55-G55</f>
        <v>2453.75</v>
      </c>
      <c r="F39" s="15">
        <f>E39-H55</f>
        <v>2440.75</v>
      </c>
      <c r="G39" s="15"/>
      <c r="H39" s="13"/>
      <c r="I39" s="11">
        <v>3</v>
      </c>
      <c r="J39" s="4">
        <v>90850</v>
      </c>
      <c r="K39" s="15">
        <f>CEILING($M$75*K66,50)</f>
        <v>113550</v>
      </c>
      <c r="L39" s="13"/>
    </row>
    <row r="40" spans="1:13" s="14" customFormat="1" ht="14.5" x14ac:dyDescent="0.35">
      <c r="B40" s="11">
        <v>4</v>
      </c>
      <c r="C40" s="15">
        <f>IF($H$5=0,$H$4*$A$37*C69/12*0.3,CEILING($J$40*C69,50)/12*0.3)</f>
        <v>2826.25</v>
      </c>
      <c r="D40" s="15">
        <f>C40</f>
        <v>2826.25</v>
      </c>
      <c r="E40" s="15">
        <f>D40-F56-G56</f>
        <v>2615.25</v>
      </c>
      <c r="F40" s="15">
        <f>E40-H56</f>
        <v>2602.25</v>
      </c>
      <c r="G40" s="15"/>
      <c r="H40" s="13"/>
      <c r="I40" s="11">
        <v>4</v>
      </c>
      <c r="J40" s="4">
        <v>100900</v>
      </c>
      <c r="K40" s="15">
        <f>CEILING($M$75*K67,50)</f>
        <v>126150</v>
      </c>
      <c r="L40" s="13"/>
    </row>
    <row r="41" spans="1:13" s="14" customFormat="1" ht="14.5" x14ac:dyDescent="0.35">
      <c r="G41" s="15"/>
      <c r="H41" s="13"/>
      <c r="I41" s="11">
        <v>5</v>
      </c>
      <c r="J41" s="4">
        <v>109000</v>
      </c>
      <c r="K41" s="15">
        <f>CEILING($M$75*K68,50)</f>
        <v>136250</v>
      </c>
      <c r="L41" s="13"/>
    </row>
    <row r="42" spans="1:13" s="14" customFormat="1" ht="14.5" x14ac:dyDescent="0.35">
      <c r="A42" s="19" t="s">
        <v>43</v>
      </c>
      <c r="G42" s="15"/>
      <c r="H42" s="13"/>
      <c r="L42" s="13"/>
      <c r="M42" s="13"/>
    </row>
    <row r="43" spans="1:13" s="14" customFormat="1" ht="14.5" x14ac:dyDescent="0.35">
      <c r="G43" s="13"/>
      <c r="H43" s="13"/>
    </row>
    <row r="44" spans="1:13" s="14" customFormat="1" ht="14.5" x14ac:dyDescent="0.35">
      <c r="B44" s="13"/>
      <c r="C44" s="13"/>
      <c r="D44" s="13"/>
      <c r="E44" s="13"/>
      <c r="F44" s="13"/>
      <c r="G44" s="13"/>
      <c r="H44" s="13"/>
      <c r="I44" s="13"/>
      <c r="J44" s="13"/>
      <c r="K44" s="13"/>
      <c r="L44" s="13"/>
      <c r="M44" s="13"/>
    </row>
    <row r="45" spans="1:13" s="14" customFormat="1" ht="30" customHeight="1" x14ac:dyDescent="0.35">
      <c r="A45" s="128" t="s">
        <v>42</v>
      </c>
      <c r="B45" s="128"/>
      <c r="C45" s="128"/>
      <c r="D45" s="128"/>
      <c r="E45" s="128"/>
      <c r="F45" s="128"/>
      <c r="G45" s="128"/>
      <c r="H45" s="128"/>
      <c r="I45" s="128"/>
      <c r="J45" s="128"/>
      <c r="K45" s="128"/>
    </row>
    <row r="46" spans="1:13" s="14" customFormat="1" ht="14.5" x14ac:dyDescent="0.35">
      <c r="A46" s="14" t="s">
        <v>41</v>
      </c>
    </row>
    <row r="47" spans="1:13" s="14" customFormat="1" ht="30" customHeight="1" x14ac:dyDescent="0.35">
      <c r="A47" s="128" t="s">
        <v>40</v>
      </c>
      <c r="B47" s="128"/>
      <c r="C47" s="128"/>
      <c r="D47" s="128"/>
      <c r="E47" s="128"/>
      <c r="F47" s="128"/>
      <c r="G47" s="128"/>
      <c r="H47" s="128"/>
      <c r="I47" s="128"/>
      <c r="J47" s="128"/>
      <c r="K47" s="128"/>
    </row>
    <row r="48" spans="1:13" s="14" customFormat="1" ht="14.5" x14ac:dyDescent="0.35"/>
    <row r="49" spans="1:11" s="14" customFormat="1" ht="15" thickBot="1" x14ac:dyDescent="0.4">
      <c r="B49" s="18"/>
      <c r="C49" s="18"/>
      <c r="D49" s="18"/>
      <c r="E49" s="124" t="s">
        <v>39</v>
      </c>
      <c r="F49" s="124"/>
      <c r="G49" s="124"/>
      <c r="H49" s="124"/>
    </row>
    <row r="50" spans="1:11" s="14" customFormat="1" ht="43.5" x14ac:dyDescent="0.35">
      <c r="B50" s="13"/>
      <c r="C50" s="12"/>
      <c r="D50" s="12"/>
      <c r="E50" s="17" t="s">
        <v>38</v>
      </c>
      <c r="F50" s="12" t="s">
        <v>0</v>
      </c>
      <c r="G50" s="12" t="s">
        <v>37</v>
      </c>
      <c r="H50" s="12" t="s">
        <v>2</v>
      </c>
    </row>
    <row r="51" spans="1:11" s="14" customFormat="1" ht="14.5" x14ac:dyDescent="0.35">
      <c r="B51" s="11"/>
      <c r="C51" s="11"/>
      <c r="D51" s="16"/>
      <c r="E51" s="11">
        <v>0</v>
      </c>
      <c r="F51" s="15">
        <v>38</v>
      </c>
      <c r="G51" s="15">
        <v>70</v>
      </c>
      <c r="H51" s="15">
        <v>13</v>
      </c>
    </row>
    <row r="52" spans="1:11" s="14" customFormat="1" ht="14.5" x14ac:dyDescent="0.35">
      <c r="B52" s="11"/>
      <c r="C52" s="11"/>
      <c r="D52" s="16"/>
      <c r="E52" s="11" t="s">
        <v>28</v>
      </c>
      <c r="F52" s="15">
        <v>38</v>
      </c>
      <c r="G52" s="15">
        <v>70</v>
      </c>
      <c r="H52" s="15">
        <v>13</v>
      </c>
    </row>
    <row r="53" spans="1:11" s="14" customFormat="1" ht="14.5" x14ac:dyDescent="0.35">
      <c r="B53" s="11"/>
      <c r="C53" s="11"/>
      <c r="D53" s="16"/>
      <c r="E53" s="11">
        <v>1</v>
      </c>
      <c r="F53" s="15">
        <v>38</v>
      </c>
      <c r="G53" s="15">
        <v>70</v>
      </c>
      <c r="H53" s="15">
        <v>13</v>
      </c>
    </row>
    <row r="54" spans="1:11" s="14" customFormat="1" ht="14.5" x14ac:dyDescent="0.35">
      <c r="B54" s="11"/>
      <c r="C54" s="11"/>
      <c r="D54" s="16"/>
      <c r="E54" s="11">
        <v>2</v>
      </c>
      <c r="F54" s="15">
        <v>53</v>
      </c>
      <c r="G54" s="15">
        <v>81</v>
      </c>
      <c r="H54" s="15">
        <v>13</v>
      </c>
    </row>
    <row r="55" spans="1:11" s="14" customFormat="1" ht="14.5" x14ac:dyDescent="0.35">
      <c r="B55" s="11"/>
      <c r="C55" s="11"/>
      <c r="D55" s="16"/>
      <c r="E55" s="11">
        <v>3</v>
      </c>
      <c r="F55" s="15">
        <v>70</v>
      </c>
      <c r="G55" s="15">
        <v>100</v>
      </c>
      <c r="H55" s="15">
        <v>13</v>
      </c>
    </row>
    <row r="56" spans="1:11" s="14" customFormat="1" ht="14.5" x14ac:dyDescent="0.35">
      <c r="B56" s="11"/>
      <c r="C56" s="11"/>
      <c r="D56" s="16"/>
      <c r="E56" s="11">
        <v>4</v>
      </c>
      <c r="F56" s="15">
        <v>93</v>
      </c>
      <c r="G56" s="15">
        <v>118</v>
      </c>
      <c r="H56" s="15">
        <v>13</v>
      </c>
    </row>
    <row r="57" spans="1:11" s="14" customFormat="1" ht="14.5" x14ac:dyDescent="0.35">
      <c r="B57" s="11"/>
      <c r="C57" s="11"/>
      <c r="D57" s="10"/>
    </row>
    <row r="58" spans="1:11" s="14" customFormat="1" ht="14.5" x14ac:dyDescent="0.35">
      <c r="A58" s="14" t="s">
        <v>36</v>
      </c>
      <c r="J58" s="15">
        <f>D28</f>
        <v>1577.4999999999998</v>
      </c>
    </row>
    <row r="59" spans="1:11" s="14" customFormat="1" ht="14.5" x14ac:dyDescent="0.35">
      <c r="A59" s="14" t="s">
        <v>35</v>
      </c>
      <c r="J59" s="15">
        <f>F28</f>
        <v>1456.4999999999998</v>
      </c>
    </row>
    <row r="60" spans="1:11" s="14" customFormat="1" ht="30" customHeight="1" x14ac:dyDescent="0.35">
      <c r="A60" s="127" t="s">
        <v>34</v>
      </c>
      <c r="B60" s="127"/>
      <c r="C60" s="127"/>
      <c r="D60" s="127"/>
      <c r="E60" s="127"/>
      <c r="F60" s="127"/>
      <c r="G60" s="127"/>
      <c r="H60" s="127"/>
      <c r="I60" s="127"/>
      <c r="J60" s="15">
        <f>J59+G51</f>
        <v>1526.4999999999998</v>
      </c>
    </row>
    <row r="62" spans="1:11" ht="15" thickBot="1" x14ac:dyDescent="0.4">
      <c r="B62" s="126" t="s">
        <v>33</v>
      </c>
      <c r="C62" s="126"/>
      <c r="J62" s="126" t="s">
        <v>32</v>
      </c>
      <c r="K62" s="126"/>
    </row>
    <row r="63" spans="1:11" ht="29" x14ac:dyDescent="0.35">
      <c r="B63" s="13" t="s">
        <v>31</v>
      </c>
      <c r="C63" s="12" t="s">
        <v>29</v>
      </c>
      <c r="J63" s="13" t="s">
        <v>30</v>
      </c>
      <c r="K63" s="12" t="s">
        <v>29</v>
      </c>
    </row>
    <row r="64" spans="1:11" ht="14.5" x14ac:dyDescent="0.35">
      <c r="B64" s="11">
        <v>0</v>
      </c>
      <c r="C64" s="10">
        <v>0.7</v>
      </c>
      <c r="J64" s="11">
        <v>1</v>
      </c>
      <c r="K64" s="10">
        <v>0.7</v>
      </c>
    </row>
    <row r="65" spans="2:13" ht="14.5" x14ac:dyDescent="0.35">
      <c r="B65" s="11" t="s">
        <v>28</v>
      </c>
      <c r="C65" s="10">
        <v>0.75</v>
      </c>
      <c r="J65" s="11">
        <v>2</v>
      </c>
      <c r="K65" s="10">
        <v>0.8</v>
      </c>
    </row>
    <row r="66" spans="2:13" ht="14.5" x14ac:dyDescent="0.35">
      <c r="B66" s="11">
        <v>1</v>
      </c>
      <c r="C66" s="10">
        <v>0.75</v>
      </c>
      <c r="J66" s="11">
        <v>3</v>
      </c>
      <c r="K66" s="10">
        <v>0.9</v>
      </c>
    </row>
    <row r="67" spans="2:13" ht="14.5" x14ac:dyDescent="0.35">
      <c r="B67" s="11">
        <v>2</v>
      </c>
      <c r="C67" s="10">
        <v>0.9</v>
      </c>
      <c r="J67" s="11">
        <v>4</v>
      </c>
      <c r="K67" s="10">
        <v>1</v>
      </c>
    </row>
    <row r="68" spans="2:13" ht="14.5" x14ac:dyDescent="0.35">
      <c r="B68" s="11">
        <v>3</v>
      </c>
      <c r="C68" s="10">
        <v>1.04</v>
      </c>
      <c r="J68" s="11">
        <v>5</v>
      </c>
      <c r="K68" s="10">
        <v>1.08</v>
      </c>
    </row>
    <row r="69" spans="2:13" ht="14.5" x14ac:dyDescent="0.35">
      <c r="B69" s="11">
        <v>4</v>
      </c>
      <c r="C69" s="10">
        <v>1.1200000000000001</v>
      </c>
    </row>
    <row r="72" spans="2:13" ht="14.5" x14ac:dyDescent="0.35">
      <c r="I72" s="9" t="s">
        <v>27</v>
      </c>
      <c r="J72" s="8">
        <v>0.8</v>
      </c>
      <c r="K72" s="8">
        <v>0.9</v>
      </c>
      <c r="M72" s="8">
        <v>1</v>
      </c>
    </row>
    <row r="73" spans="2:13" ht="29" x14ac:dyDescent="0.35">
      <c r="I73" s="7" t="s">
        <v>26</v>
      </c>
      <c r="J73" s="7"/>
      <c r="K73" s="6"/>
      <c r="M73" s="6"/>
    </row>
    <row r="74" spans="2:13" ht="14.5" x14ac:dyDescent="0.35">
      <c r="I74" s="5">
        <v>1</v>
      </c>
      <c r="J74" s="4">
        <v>70650</v>
      </c>
      <c r="K74" s="3">
        <f>CEILING(K75*K64,50)</f>
        <v>79450</v>
      </c>
      <c r="M74" s="3">
        <f>CEILING(M75*K64,50)</f>
        <v>88350</v>
      </c>
    </row>
    <row r="75" spans="2:13" ht="14.5" x14ac:dyDescent="0.35">
      <c r="I75" s="5">
        <v>4</v>
      </c>
      <c r="J75" s="4">
        <v>100900</v>
      </c>
      <c r="K75" s="3">
        <f>CEILING(MROUND(J75*K72/J72,50)*K67,50)</f>
        <v>113500</v>
      </c>
      <c r="M75" s="3">
        <f>CEILING(MROUND(J75*M72/J72,50)*K67,50)</f>
        <v>126150</v>
      </c>
    </row>
  </sheetData>
  <mergeCells count="24">
    <mergeCell ref="B62:C62"/>
    <mergeCell ref="J62:K62"/>
    <mergeCell ref="A60:I60"/>
    <mergeCell ref="A45:K45"/>
    <mergeCell ref="A47:K47"/>
    <mergeCell ref="E49:H49"/>
    <mergeCell ref="F36:G37"/>
    <mergeCell ref="C36:C37"/>
    <mergeCell ref="D36:D37"/>
    <mergeCell ref="E36:E37"/>
    <mergeCell ref="B6:F6"/>
    <mergeCell ref="C26:C27"/>
    <mergeCell ref="D26:D27"/>
    <mergeCell ref="E26:E27"/>
    <mergeCell ref="F16:G17"/>
    <mergeCell ref="F26:G27"/>
    <mergeCell ref="I6:K6"/>
    <mergeCell ref="C16:C17"/>
    <mergeCell ref="D16:D17"/>
    <mergeCell ref="F8:G9"/>
    <mergeCell ref="E8:E9"/>
    <mergeCell ref="D8:D9"/>
    <mergeCell ref="C8:C9"/>
    <mergeCell ref="E16:E17"/>
  </mergeCells>
  <printOptions horizontalCentered="1" verticalCentered="1"/>
  <pageMargins left="0.75" right="0.75" top="0.56000000000000005" bottom="0.5" header="0.5" footer="0.5"/>
  <pageSetup scale="6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30E01-03C4-4612-9CE0-CC5F49FFF222}">
  <sheetPr>
    <pageSetUpPr fitToPage="1"/>
  </sheetPr>
  <dimension ref="A2:O75"/>
  <sheetViews>
    <sheetView topLeftCell="A31" zoomScale="120" zoomScaleNormal="120" zoomScalePageLayoutView="110" workbookViewId="0">
      <selection activeCell="D10" sqref="D10"/>
    </sheetView>
  </sheetViews>
  <sheetFormatPr defaultColWidth="9.81640625" defaultRowHeight="13" x14ac:dyDescent="0.3"/>
  <cols>
    <col min="1" max="1" width="9.81640625" style="2"/>
    <col min="2" max="2" width="11.1796875" style="2" customWidth="1"/>
    <col min="3" max="4" width="9.81640625" style="2" customWidth="1"/>
    <col min="5" max="5" width="13.453125" style="2" customWidth="1"/>
    <col min="6" max="7" width="11.453125" style="2" customWidth="1"/>
    <col min="8" max="8" width="13.81640625" style="2" bestFit="1" customWidth="1"/>
    <col min="9" max="9" width="9.81640625" style="2" customWidth="1"/>
    <col min="10" max="10" width="13.81640625" style="2" customWidth="1"/>
    <col min="11" max="11" width="12.1796875" style="2" customWidth="1"/>
    <col min="12" max="12" width="1.453125" style="2" customWidth="1"/>
    <col min="13" max="13" width="12.1796875" style="2" customWidth="1"/>
    <col min="14" max="14" width="10.81640625" style="2" bestFit="1" customWidth="1"/>
    <col min="15" max="247" width="9.81640625" style="2"/>
    <col min="248" max="248" width="20.453125" style="2" customWidth="1"/>
    <col min="249" max="250" width="9.453125" style="2" customWidth="1"/>
    <col min="251" max="251" width="1.453125" style="2" customWidth="1"/>
    <col min="252" max="252" width="11.81640625" style="2" customWidth="1"/>
    <col min="253" max="253" width="9.453125" style="2" bestFit="1" customWidth="1"/>
    <col min="254" max="254" width="1.453125" style="2" customWidth="1"/>
    <col min="255" max="256" width="9.453125" style="2" bestFit="1" customWidth="1"/>
    <col min="257" max="257" width="1.453125" style="2" customWidth="1"/>
    <col min="258" max="258" width="10.1796875" style="2" bestFit="1" customWidth="1"/>
    <col min="259" max="259" width="9.453125" style="2" bestFit="1" customWidth="1"/>
    <col min="260" max="262" width="9.1796875" style="2" customWidth="1"/>
    <col min="263" max="503" width="9.81640625" style="2"/>
    <col min="504" max="504" width="20.453125" style="2" customWidth="1"/>
    <col min="505" max="506" width="9.453125" style="2" customWidth="1"/>
    <col min="507" max="507" width="1.453125" style="2" customWidth="1"/>
    <col min="508" max="508" width="11.81640625" style="2" customWidth="1"/>
    <col min="509" max="509" width="9.453125" style="2" bestFit="1" customWidth="1"/>
    <col min="510" max="510" width="1.453125" style="2" customWidth="1"/>
    <col min="511" max="512" width="9.453125" style="2" bestFit="1" customWidth="1"/>
    <col min="513" max="513" width="1.453125" style="2" customWidth="1"/>
    <col min="514" max="514" width="10.1796875" style="2" bestFit="1" customWidth="1"/>
    <col min="515" max="515" width="9.453125" style="2" bestFit="1" customWidth="1"/>
    <col min="516" max="518" width="9.1796875" style="2" customWidth="1"/>
    <col min="519" max="759" width="9.81640625" style="2"/>
    <col min="760" max="760" width="20.453125" style="2" customWidth="1"/>
    <col min="761" max="762" width="9.453125" style="2" customWidth="1"/>
    <col min="763" max="763" width="1.453125" style="2" customWidth="1"/>
    <col min="764" max="764" width="11.81640625" style="2" customWidth="1"/>
    <col min="765" max="765" width="9.453125" style="2" bestFit="1" customWidth="1"/>
    <col min="766" max="766" width="1.453125" style="2" customWidth="1"/>
    <col min="767" max="768" width="9.453125" style="2" bestFit="1" customWidth="1"/>
    <col min="769" max="769" width="1.453125" style="2" customWidth="1"/>
    <col min="770" max="770" width="10.1796875" style="2" bestFit="1" customWidth="1"/>
    <col min="771" max="771" width="9.453125" style="2" bestFit="1" customWidth="1"/>
    <col min="772" max="774" width="9.1796875" style="2" customWidth="1"/>
    <col min="775" max="1015" width="9.81640625" style="2"/>
    <col min="1016" max="1016" width="20.453125" style="2" customWidth="1"/>
    <col min="1017" max="1018" width="9.453125" style="2" customWidth="1"/>
    <col min="1019" max="1019" width="1.453125" style="2" customWidth="1"/>
    <col min="1020" max="1020" width="11.81640625" style="2" customWidth="1"/>
    <col min="1021" max="1021" width="9.453125" style="2" bestFit="1" customWidth="1"/>
    <col min="1022" max="1022" width="1.453125" style="2" customWidth="1"/>
    <col min="1023" max="1024" width="9.453125" style="2" bestFit="1" customWidth="1"/>
    <col min="1025" max="1025" width="1.453125" style="2" customWidth="1"/>
    <col min="1026" max="1026" width="10.1796875" style="2" bestFit="1" customWidth="1"/>
    <col min="1027" max="1027" width="9.453125" style="2" bestFit="1" customWidth="1"/>
    <col min="1028" max="1030" width="9.1796875" style="2" customWidth="1"/>
    <col min="1031" max="1271" width="9.81640625" style="2"/>
    <col min="1272" max="1272" width="20.453125" style="2" customWidth="1"/>
    <col min="1273" max="1274" width="9.453125" style="2" customWidth="1"/>
    <col min="1275" max="1275" width="1.453125" style="2" customWidth="1"/>
    <col min="1276" max="1276" width="11.81640625" style="2" customWidth="1"/>
    <col min="1277" max="1277" width="9.453125" style="2" bestFit="1" customWidth="1"/>
    <col min="1278" max="1278" width="1.453125" style="2" customWidth="1"/>
    <col min="1279" max="1280" width="9.453125" style="2" bestFit="1" customWidth="1"/>
    <col min="1281" max="1281" width="1.453125" style="2" customWidth="1"/>
    <col min="1282" max="1282" width="10.1796875" style="2" bestFit="1" customWidth="1"/>
    <col min="1283" max="1283" width="9.453125" style="2" bestFit="1" customWidth="1"/>
    <col min="1284" max="1286" width="9.1796875" style="2" customWidth="1"/>
    <col min="1287" max="1527" width="9.81640625" style="2"/>
    <col min="1528" max="1528" width="20.453125" style="2" customWidth="1"/>
    <col min="1529" max="1530" width="9.453125" style="2" customWidth="1"/>
    <col min="1531" max="1531" width="1.453125" style="2" customWidth="1"/>
    <col min="1532" max="1532" width="11.81640625" style="2" customWidth="1"/>
    <col min="1533" max="1533" width="9.453125" style="2" bestFit="1" customWidth="1"/>
    <col min="1534" max="1534" width="1.453125" style="2" customWidth="1"/>
    <col min="1535" max="1536" width="9.453125" style="2" bestFit="1" customWidth="1"/>
    <col min="1537" max="1537" width="1.453125" style="2" customWidth="1"/>
    <col min="1538" max="1538" width="10.1796875" style="2" bestFit="1" customWidth="1"/>
    <col min="1539" max="1539" width="9.453125" style="2" bestFit="1" customWidth="1"/>
    <col min="1540" max="1542" width="9.1796875" style="2" customWidth="1"/>
    <col min="1543" max="1783" width="9.81640625" style="2"/>
    <col min="1784" max="1784" width="20.453125" style="2" customWidth="1"/>
    <col min="1785" max="1786" width="9.453125" style="2" customWidth="1"/>
    <col min="1787" max="1787" width="1.453125" style="2" customWidth="1"/>
    <col min="1788" max="1788" width="11.81640625" style="2" customWidth="1"/>
    <col min="1789" max="1789" width="9.453125" style="2" bestFit="1" customWidth="1"/>
    <col min="1790" max="1790" width="1.453125" style="2" customWidth="1"/>
    <col min="1791" max="1792" width="9.453125" style="2" bestFit="1" customWidth="1"/>
    <col min="1793" max="1793" width="1.453125" style="2" customWidth="1"/>
    <col min="1794" max="1794" width="10.1796875" style="2" bestFit="1" customWidth="1"/>
    <col min="1795" max="1795" width="9.453125" style="2" bestFit="1" customWidth="1"/>
    <col min="1796" max="1798" width="9.1796875" style="2" customWidth="1"/>
    <col min="1799" max="2039" width="9.81640625" style="2"/>
    <col min="2040" max="2040" width="20.453125" style="2" customWidth="1"/>
    <col min="2041" max="2042" width="9.453125" style="2" customWidth="1"/>
    <col min="2043" max="2043" width="1.453125" style="2" customWidth="1"/>
    <col min="2044" max="2044" width="11.81640625" style="2" customWidth="1"/>
    <col min="2045" max="2045" width="9.453125" style="2" bestFit="1" customWidth="1"/>
    <col min="2046" max="2046" width="1.453125" style="2" customWidth="1"/>
    <col min="2047" max="2048" width="9.453125" style="2" bestFit="1" customWidth="1"/>
    <col min="2049" max="2049" width="1.453125" style="2" customWidth="1"/>
    <col min="2050" max="2050" width="10.1796875" style="2" bestFit="1" customWidth="1"/>
    <col min="2051" max="2051" width="9.453125" style="2" bestFit="1" customWidth="1"/>
    <col min="2052" max="2054" width="9.1796875" style="2" customWidth="1"/>
    <col min="2055" max="2295" width="9.81640625" style="2"/>
    <col min="2296" max="2296" width="20.453125" style="2" customWidth="1"/>
    <col min="2297" max="2298" width="9.453125" style="2" customWidth="1"/>
    <col min="2299" max="2299" width="1.453125" style="2" customWidth="1"/>
    <col min="2300" max="2300" width="11.81640625" style="2" customWidth="1"/>
    <col min="2301" max="2301" width="9.453125" style="2" bestFit="1" customWidth="1"/>
    <col min="2302" max="2302" width="1.453125" style="2" customWidth="1"/>
    <col min="2303" max="2304" width="9.453125" style="2" bestFit="1" customWidth="1"/>
    <col min="2305" max="2305" width="1.453125" style="2" customWidth="1"/>
    <col min="2306" max="2306" width="10.1796875" style="2" bestFit="1" customWidth="1"/>
    <col min="2307" max="2307" width="9.453125" style="2" bestFit="1" customWidth="1"/>
    <col min="2308" max="2310" width="9.1796875" style="2" customWidth="1"/>
    <col min="2311" max="2551" width="9.81640625" style="2"/>
    <col min="2552" max="2552" width="20.453125" style="2" customWidth="1"/>
    <col min="2553" max="2554" width="9.453125" style="2" customWidth="1"/>
    <col min="2555" max="2555" width="1.453125" style="2" customWidth="1"/>
    <col min="2556" max="2556" width="11.81640625" style="2" customWidth="1"/>
    <col min="2557" max="2557" width="9.453125" style="2" bestFit="1" customWidth="1"/>
    <col min="2558" max="2558" width="1.453125" style="2" customWidth="1"/>
    <col min="2559" max="2560" width="9.453125" style="2" bestFit="1" customWidth="1"/>
    <col min="2561" max="2561" width="1.453125" style="2" customWidth="1"/>
    <col min="2562" max="2562" width="10.1796875" style="2" bestFit="1" customWidth="1"/>
    <col min="2563" max="2563" width="9.453125" style="2" bestFit="1" customWidth="1"/>
    <col min="2564" max="2566" width="9.1796875" style="2" customWidth="1"/>
    <col min="2567" max="2807" width="9.81640625" style="2"/>
    <col min="2808" max="2808" width="20.453125" style="2" customWidth="1"/>
    <col min="2809" max="2810" width="9.453125" style="2" customWidth="1"/>
    <col min="2811" max="2811" width="1.453125" style="2" customWidth="1"/>
    <col min="2812" max="2812" width="11.81640625" style="2" customWidth="1"/>
    <col min="2813" max="2813" width="9.453125" style="2" bestFit="1" customWidth="1"/>
    <col min="2814" max="2814" width="1.453125" style="2" customWidth="1"/>
    <col min="2815" max="2816" width="9.453125" style="2" bestFit="1" customWidth="1"/>
    <col min="2817" max="2817" width="1.453125" style="2" customWidth="1"/>
    <col min="2818" max="2818" width="10.1796875" style="2" bestFit="1" customWidth="1"/>
    <col min="2819" max="2819" width="9.453125" style="2" bestFit="1" customWidth="1"/>
    <col min="2820" max="2822" width="9.1796875" style="2" customWidth="1"/>
    <col min="2823" max="3063" width="9.81640625" style="2"/>
    <col min="3064" max="3064" width="20.453125" style="2" customWidth="1"/>
    <col min="3065" max="3066" width="9.453125" style="2" customWidth="1"/>
    <col min="3067" max="3067" width="1.453125" style="2" customWidth="1"/>
    <col min="3068" max="3068" width="11.81640625" style="2" customWidth="1"/>
    <col min="3069" max="3069" width="9.453125" style="2" bestFit="1" customWidth="1"/>
    <col min="3070" max="3070" width="1.453125" style="2" customWidth="1"/>
    <col min="3071" max="3072" width="9.453125" style="2" bestFit="1" customWidth="1"/>
    <col min="3073" max="3073" width="1.453125" style="2" customWidth="1"/>
    <col min="3074" max="3074" width="10.1796875" style="2" bestFit="1" customWidth="1"/>
    <col min="3075" max="3075" width="9.453125" style="2" bestFit="1" customWidth="1"/>
    <col min="3076" max="3078" width="9.1796875" style="2" customWidth="1"/>
    <col min="3079" max="3319" width="9.81640625" style="2"/>
    <col min="3320" max="3320" width="20.453125" style="2" customWidth="1"/>
    <col min="3321" max="3322" width="9.453125" style="2" customWidth="1"/>
    <col min="3323" max="3323" width="1.453125" style="2" customWidth="1"/>
    <col min="3324" max="3324" width="11.81640625" style="2" customWidth="1"/>
    <col min="3325" max="3325" width="9.453125" style="2" bestFit="1" customWidth="1"/>
    <col min="3326" max="3326" width="1.453125" style="2" customWidth="1"/>
    <col min="3327" max="3328" width="9.453125" style="2" bestFit="1" customWidth="1"/>
    <col min="3329" max="3329" width="1.453125" style="2" customWidth="1"/>
    <col min="3330" max="3330" width="10.1796875" style="2" bestFit="1" customWidth="1"/>
    <col min="3331" max="3331" width="9.453125" style="2" bestFit="1" customWidth="1"/>
    <col min="3332" max="3334" width="9.1796875" style="2" customWidth="1"/>
    <col min="3335" max="3575" width="9.81640625" style="2"/>
    <col min="3576" max="3576" width="20.453125" style="2" customWidth="1"/>
    <col min="3577" max="3578" width="9.453125" style="2" customWidth="1"/>
    <col min="3579" max="3579" width="1.453125" style="2" customWidth="1"/>
    <col min="3580" max="3580" width="11.81640625" style="2" customWidth="1"/>
    <col min="3581" max="3581" width="9.453125" style="2" bestFit="1" customWidth="1"/>
    <col min="3582" max="3582" width="1.453125" style="2" customWidth="1"/>
    <col min="3583" max="3584" width="9.453125" style="2" bestFit="1" customWidth="1"/>
    <col min="3585" max="3585" width="1.453125" style="2" customWidth="1"/>
    <col min="3586" max="3586" width="10.1796875" style="2" bestFit="1" customWidth="1"/>
    <col min="3587" max="3587" width="9.453125" style="2" bestFit="1" customWidth="1"/>
    <col min="3588" max="3590" width="9.1796875" style="2" customWidth="1"/>
    <col min="3591" max="3831" width="9.81640625" style="2"/>
    <col min="3832" max="3832" width="20.453125" style="2" customWidth="1"/>
    <col min="3833" max="3834" width="9.453125" style="2" customWidth="1"/>
    <col min="3835" max="3835" width="1.453125" style="2" customWidth="1"/>
    <col min="3836" max="3836" width="11.81640625" style="2" customWidth="1"/>
    <col min="3837" max="3837" width="9.453125" style="2" bestFit="1" customWidth="1"/>
    <col min="3838" max="3838" width="1.453125" style="2" customWidth="1"/>
    <col min="3839" max="3840" width="9.453125" style="2" bestFit="1" customWidth="1"/>
    <col min="3841" max="3841" width="1.453125" style="2" customWidth="1"/>
    <col min="3842" max="3842" width="10.1796875" style="2" bestFit="1" customWidth="1"/>
    <col min="3843" max="3843" width="9.453125" style="2" bestFit="1" customWidth="1"/>
    <col min="3844" max="3846" width="9.1796875" style="2" customWidth="1"/>
    <col min="3847" max="4087" width="9.81640625" style="2"/>
    <col min="4088" max="4088" width="20.453125" style="2" customWidth="1"/>
    <col min="4089" max="4090" width="9.453125" style="2" customWidth="1"/>
    <col min="4091" max="4091" width="1.453125" style="2" customWidth="1"/>
    <col min="4092" max="4092" width="11.81640625" style="2" customWidth="1"/>
    <col min="4093" max="4093" width="9.453125" style="2" bestFit="1" customWidth="1"/>
    <col min="4094" max="4094" width="1.453125" style="2" customWidth="1"/>
    <col min="4095" max="4096" width="9.453125" style="2" bestFit="1" customWidth="1"/>
    <col min="4097" max="4097" width="1.453125" style="2" customWidth="1"/>
    <col min="4098" max="4098" width="10.1796875" style="2" bestFit="1" customWidth="1"/>
    <col min="4099" max="4099" width="9.453125" style="2" bestFit="1" customWidth="1"/>
    <col min="4100" max="4102" width="9.1796875" style="2" customWidth="1"/>
    <col min="4103" max="4343" width="9.81640625" style="2"/>
    <col min="4344" max="4344" width="20.453125" style="2" customWidth="1"/>
    <col min="4345" max="4346" width="9.453125" style="2" customWidth="1"/>
    <col min="4347" max="4347" width="1.453125" style="2" customWidth="1"/>
    <col min="4348" max="4348" width="11.81640625" style="2" customWidth="1"/>
    <col min="4349" max="4349" width="9.453125" style="2" bestFit="1" customWidth="1"/>
    <col min="4350" max="4350" width="1.453125" style="2" customWidth="1"/>
    <col min="4351" max="4352" width="9.453125" style="2" bestFit="1" customWidth="1"/>
    <col min="4353" max="4353" width="1.453125" style="2" customWidth="1"/>
    <col min="4354" max="4354" width="10.1796875" style="2" bestFit="1" customWidth="1"/>
    <col min="4355" max="4355" width="9.453125" style="2" bestFit="1" customWidth="1"/>
    <col min="4356" max="4358" width="9.1796875" style="2" customWidth="1"/>
    <col min="4359" max="4599" width="9.81640625" style="2"/>
    <col min="4600" max="4600" width="20.453125" style="2" customWidth="1"/>
    <col min="4601" max="4602" width="9.453125" style="2" customWidth="1"/>
    <col min="4603" max="4603" width="1.453125" style="2" customWidth="1"/>
    <col min="4604" max="4604" width="11.81640625" style="2" customWidth="1"/>
    <col min="4605" max="4605" width="9.453125" style="2" bestFit="1" customWidth="1"/>
    <col min="4606" max="4606" width="1.453125" style="2" customWidth="1"/>
    <col min="4607" max="4608" width="9.453125" style="2" bestFit="1" customWidth="1"/>
    <col min="4609" max="4609" width="1.453125" style="2" customWidth="1"/>
    <col min="4610" max="4610" width="10.1796875" style="2" bestFit="1" customWidth="1"/>
    <col min="4611" max="4611" width="9.453125" style="2" bestFit="1" customWidth="1"/>
    <col min="4612" max="4614" width="9.1796875" style="2" customWidth="1"/>
    <col min="4615" max="4855" width="9.81640625" style="2"/>
    <col min="4856" max="4856" width="20.453125" style="2" customWidth="1"/>
    <col min="4857" max="4858" width="9.453125" style="2" customWidth="1"/>
    <col min="4859" max="4859" width="1.453125" style="2" customWidth="1"/>
    <col min="4860" max="4860" width="11.81640625" style="2" customWidth="1"/>
    <col min="4861" max="4861" width="9.453125" style="2" bestFit="1" customWidth="1"/>
    <col min="4862" max="4862" width="1.453125" style="2" customWidth="1"/>
    <col min="4863" max="4864" width="9.453125" style="2" bestFit="1" customWidth="1"/>
    <col min="4865" max="4865" width="1.453125" style="2" customWidth="1"/>
    <col min="4866" max="4866" width="10.1796875" style="2" bestFit="1" customWidth="1"/>
    <col min="4867" max="4867" width="9.453125" style="2" bestFit="1" customWidth="1"/>
    <col min="4868" max="4870" width="9.1796875" style="2" customWidth="1"/>
    <col min="4871" max="5111" width="9.81640625" style="2"/>
    <col min="5112" max="5112" width="20.453125" style="2" customWidth="1"/>
    <col min="5113" max="5114" width="9.453125" style="2" customWidth="1"/>
    <col min="5115" max="5115" width="1.453125" style="2" customWidth="1"/>
    <col min="5116" max="5116" width="11.81640625" style="2" customWidth="1"/>
    <col min="5117" max="5117" width="9.453125" style="2" bestFit="1" customWidth="1"/>
    <col min="5118" max="5118" width="1.453125" style="2" customWidth="1"/>
    <col min="5119" max="5120" width="9.453125" style="2" bestFit="1" customWidth="1"/>
    <col min="5121" max="5121" width="1.453125" style="2" customWidth="1"/>
    <col min="5122" max="5122" width="10.1796875" style="2" bestFit="1" customWidth="1"/>
    <col min="5123" max="5123" width="9.453125" style="2" bestFit="1" customWidth="1"/>
    <col min="5124" max="5126" width="9.1796875" style="2" customWidth="1"/>
    <col min="5127" max="5367" width="9.81640625" style="2"/>
    <col min="5368" max="5368" width="20.453125" style="2" customWidth="1"/>
    <col min="5369" max="5370" width="9.453125" style="2" customWidth="1"/>
    <col min="5371" max="5371" width="1.453125" style="2" customWidth="1"/>
    <col min="5372" max="5372" width="11.81640625" style="2" customWidth="1"/>
    <col min="5373" max="5373" width="9.453125" style="2" bestFit="1" customWidth="1"/>
    <col min="5374" max="5374" width="1.453125" style="2" customWidth="1"/>
    <col min="5375" max="5376" width="9.453125" style="2" bestFit="1" customWidth="1"/>
    <col min="5377" max="5377" width="1.453125" style="2" customWidth="1"/>
    <col min="5378" max="5378" width="10.1796875" style="2" bestFit="1" customWidth="1"/>
    <col min="5379" max="5379" width="9.453125" style="2" bestFit="1" customWidth="1"/>
    <col min="5380" max="5382" width="9.1796875" style="2" customWidth="1"/>
    <col min="5383" max="5623" width="9.81640625" style="2"/>
    <col min="5624" max="5624" width="20.453125" style="2" customWidth="1"/>
    <col min="5625" max="5626" width="9.453125" style="2" customWidth="1"/>
    <col min="5627" max="5627" width="1.453125" style="2" customWidth="1"/>
    <col min="5628" max="5628" width="11.81640625" style="2" customWidth="1"/>
    <col min="5629" max="5629" width="9.453125" style="2" bestFit="1" customWidth="1"/>
    <col min="5630" max="5630" width="1.453125" style="2" customWidth="1"/>
    <col min="5631" max="5632" width="9.453125" style="2" bestFit="1" customWidth="1"/>
    <col min="5633" max="5633" width="1.453125" style="2" customWidth="1"/>
    <col min="5634" max="5634" width="10.1796875" style="2" bestFit="1" customWidth="1"/>
    <col min="5635" max="5635" width="9.453125" style="2" bestFit="1" customWidth="1"/>
    <col min="5636" max="5638" width="9.1796875" style="2" customWidth="1"/>
    <col min="5639" max="5879" width="9.81640625" style="2"/>
    <col min="5880" max="5880" width="20.453125" style="2" customWidth="1"/>
    <col min="5881" max="5882" width="9.453125" style="2" customWidth="1"/>
    <col min="5883" max="5883" width="1.453125" style="2" customWidth="1"/>
    <col min="5884" max="5884" width="11.81640625" style="2" customWidth="1"/>
    <col min="5885" max="5885" width="9.453125" style="2" bestFit="1" customWidth="1"/>
    <col min="5886" max="5886" width="1.453125" style="2" customWidth="1"/>
    <col min="5887" max="5888" width="9.453125" style="2" bestFit="1" customWidth="1"/>
    <col min="5889" max="5889" width="1.453125" style="2" customWidth="1"/>
    <col min="5890" max="5890" width="10.1796875" style="2" bestFit="1" customWidth="1"/>
    <col min="5891" max="5891" width="9.453125" style="2" bestFit="1" customWidth="1"/>
    <col min="5892" max="5894" width="9.1796875" style="2" customWidth="1"/>
    <col min="5895" max="6135" width="9.81640625" style="2"/>
    <col min="6136" max="6136" width="20.453125" style="2" customWidth="1"/>
    <col min="6137" max="6138" width="9.453125" style="2" customWidth="1"/>
    <col min="6139" max="6139" width="1.453125" style="2" customWidth="1"/>
    <col min="6140" max="6140" width="11.81640625" style="2" customWidth="1"/>
    <col min="6141" max="6141" width="9.453125" style="2" bestFit="1" customWidth="1"/>
    <col min="6142" max="6142" width="1.453125" style="2" customWidth="1"/>
    <col min="6143" max="6144" width="9.453125" style="2" bestFit="1" customWidth="1"/>
    <col min="6145" max="6145" width="1.453125" style="2" customWidth="1"/>
    <col min="6146" max="6146" width="10.1796875" style="2" bestFit="1" customWidth="1"/>
    <col min="6147" max="6147" width="9.453125" style="2" bestFit="1" customWidth="1"/>
    <col min="6148" max="6150" width="9.1796875" style="2" customWidth="1"/>
    <col min="6151" max="6391" width="9.81640625" style="2"/>
    <col min="6392" max="6392" width="20.453125" style="2" customWidth="1"/>
    <col min="6393" max="6394" width="9.453125" style="2" customWidth="1"/>
    <col min="6395" max="6395" width="1.453125" style="2" customWidth="1"/>
    <col min="6396" max="6396" width="11.81640625" style="2" customWidth="1"/>
    <col min="6397" max="6397" width="9.453125" style="2" bestFit="1" customWidth="1"/>
    <col min="6398" max="6398" width="1.453125" style="2" customWidth="1"/>
    <col min="6399" max="6400" width="9.453125" style="2" bestFit="1" customWidth="1"/>
    <col min="6401" max="6401" width="1.453125" style="2" customWidth="1"/>
    <col min="6402" max="6402" width="10.1796875" style="2" bestFit="1" customWidth="1"/>
    <col min="6403" max="6403" width="9.453125" style="2" bestFit="1" customWidth="1"/>
    <col min="6404" max="6406" width="9.1796875" style="2" customWidth="1"/>
    <col min="6407" max="6647" width="9.81640625" style="2"/>
    <col min="6648" max="6648" width="20.453125" style="2" customWidth="1"/>
    <col min="6649" max="6650" width="9.453125" style="2" customWidth="1"/>
    <col min="6651" max="6651" width="1.453125" style="2" customWidth="1"/>
    <col min="6652" max="6652" width="11.81640625" style="2" customWidth="1"/>
    <col min="6653" max="6653" width="9.453125" style="2" bestFit="1" customWidth="1"/>
    <col min="6654" max="6654" width="1.453125" style="2" customWidth="1"/>
    <col min="6655" max="6656" width="9.453125" style="2" bestFit="1" customWidth="1"/>
    <col min="6657" max="6657" width="1.453125" style="2" customWidth="1"/>
    <col min="6658" max="6658" width="10.1796875" style="2" bestFit="1" customWidth="1"/>
    <col min="6659" max="6659" width="9.453125" style="2" bestFit="1" customWidth="1"/>
    <col min="6660" max="6662" width="9.1796875" style="2" customWidth="1"/>
    <col min="6663" max="6903" width="9.81640625" style="2"/>
    <col min="6904" max="6904" width="20.453125" style="2" customWidth="1"/>
    <col min="6905" max="6906" width="9.453125" style="2" customWidth="1"/>
    <col min="6907" max="6907" width="1.453125" style="2" customWidth="1"/>
    <col min="6908" max="6908" width="11.81640625" style="2" customWidth="1"/>
    <col min="6909" max="6909" width="9.453125" style="2" bestFit="1" customWidth="1"/>
    <col min="6910" max="6910" width="1.453125" style="2" customWidth="1"/>
    <col min="6911" max="6912" width="9.453125" style="2" bestFit="1" customWidth="1"/>
    <col min="6913" max="6913" width="1.453125" style="2" customWidth="1"/>
    <col min="6914" max="6914" width="10.1796875" style="2" bestFit="1" customWidth="1"/>
    <col min="6915" max="6915" width="9.453125" style="2" bestFit="1" customWidth="1"/>
    <col min="6916" max="6918" width="9.1796875" style="2" customWidth="1"/>
    <col min="6919" max="7159" width="9.81640625" style="2"/>
    <col min="7160" max="7160" width="20.453125" style="2" customWidth="1"/>
    <col min="7161" max="7162" width="9.453125" style="2" customWidth="1"/>
    <col min="7163" max="7163" width="1.453125" style="2" customWidth="1"/>
    <col min="7164" max="7164" width="11.81640625" style="2" customWidth="1"/>
    <col min="7165" max="7165" width="9.453125" style="2" bestFit="1" customWidth="1"/>
    <col min="7166" max="7166" width="1.453125" style="2" customWidth="1"/>
    <col min="7167" max="7168" width="9.453125" style="2" bestFit="1" customWidth="1"/>
    <col min="7169" max="7169" width="1.453125" style="2" customWidth="1"/>
    <col min="7170" max="7170" width="10.1796875" style="2" bestFit="1" customWidth="1"/>
    <col min="7171" max="7171" width="9.453125" style="2" bestFit="1" customWidth="1"/>
    <col min="7172" max="7174" width="9.1796875" style="2" customWidth="1"/>
    <col min="7175" max="7415" width="9.81640625" style="2"/>
    <col min="7416" max="7416" width="20.453125" style="2" customWidth="1"/>
    <col min="7417" max="7418" width="9.453125" style="2" customWidth="1"/>
    <col min="7419" max="7419" width="1.453125" style="2" customWidth="1"/>
    <col min="7420" max="7420" width="11.81640625" style="2" customWidth="1"/>
    <col min="7421" max="7421" width="9.453125" style="2" bestFit="1" customWidth="1"/>
    <col min="7422" max="7422" width="1.453125" style="2" customWidth="1"/>
    <col min="7423" max="7424" width="9.453125" style="2" bestFit="1" customWidth="1"/>
    <col min="7425" max="7425" width="1.453125" style="2" customWidth="1"/>
    <col min="7426" max="7426" width="10.1796875" style="2" bestFit="1" customWidth="1"/>
    <col min="7427" max="7427" width="9.453125" style="2" bestFit="1" customWidth="1"/>
    <col min="7428" max="7430" width="9.1796875" style="2" customWidth="1"/>
    <col min="7431" max="7671" width="9.81640625" style="2"/>
    <col min="7672" max="7672" width="20.453125" style="2" customWidth="1"/>
    <col min="7673" max="7674" width="9.453125" style="2" customWidth="1"/>
    <col min="7675" max="7675" width="1.453125" style="2" customWidth="1"/>
    <col min="7676" max="7676" width="11.81640625" style="2" customWidth="1"/>
    <col min="7677" max="7677" width="9.453125" style="2" bestFit="1" customWidth="1"/>
    <col min="7678" max="7678" width="1.453125" style="2" customWidth="1"/>
    <col min="7679" max="7680" width="9.453125" style="2" bestFit="1" customWidth="1"/>
    <col min="7681" max="7681" width="1.453125" style="2" customWidth="1"/>
    <col min="7682" max="7682" width="10.1796875" style="2" bestFit="1" customWidth="1"/>
    <col min="7683" max="7683" width="9.453125" style="2" bestFit="1" customWidth="1"/>
    <col min="7684" max="7686" width="9.1796875" style="2" customWidth="1"/>
    <col min="7687" max="7927" width="9.81640625" style="2"/>
    <col min="7928" max="7928" width="20.453125" style="2" customWidth="1"/>
    <col min="7929" max="7930" width="9.453125" style="2" customWidth="1"/>
    <col min="7931" max="7931" width="1.453125" style="2" customWidth="1"/>
    <col min="7932" max="7932" width="11.81640625" style="2" customWidth="1"/>
    <col min="7933" max="7933" width="9.453125" style="2" bestFit="1" customWidth="1"/>
    <col min="7934" max="7934" width="1.453125" style="2" customWidth="1"/>
    <col min="7935" max="7936" width="9.453125" style="2" bestFit="1" customWidth="1"/>
    <col min="7937" max="7937" width="1.453125" style="2" customWidth="1"/>
    <col min="7938" max="7938" width="10.1796875" style="2" bestFit="1" customWidth="1"/>
    <col min="7939" max="7939" width="9.453125" style="2" bestFit="1" customWidth="1"/>
    <col min="7940" max="7942" width="9.1796875" style="2" customWidth="1"/>
    <col min="7943" max="8183" width="9.81640625" style="2"/>
    <col min="8184" max="8184" width="20.453125" style="2" customWidth="1"/>
    <col min="8185" max="8186" width="9.453125" style="2" customWidth="1"/>
    <col min="8187" max="8187" width="1.453125" style="2" customWidth="1"/>
    <col min="8188" max="8188" width="11.81640625" style="2" customWidth="1"/>
    <col min="8189" max="8189" width="9.453125" style="2" bestFit="1" customWidth="1"/>
    <col min="8190" max="8190" width="1.453125" style="2" customWidth="1"/>
    <col min="8191" max="8192" width="9.453125" style="2" bestFit="1" customWidth="1"/>
    <col min="8193" max="8193" width="1.453125" style="2" customWidth="1"/>
    <col min="8194" max="8194" width="10.1796875" style="2" bestFit="1" customWidth="1"/>
    <col min="8195" max="8195" width="9.453125" style="2" bestFit="1" customWidth="1"/>
    <col min="8196" max="8198" width="9.1796875" style="2" customWidth="1"/>
    <col min="8199" max="8439" width="9.81640625" style="2"/>
    <col min="8440" max="8440" width="20.453125" style="2" customWidth="1"/>
    <col min="8441" max="8442" width="9.453125" style="2" customWidth="1"/>
    <col min="8443" max="8443" width="1.453125" style="2" customWidth="1"/>
    <col min="8444" max="8444" width="11.81640625" style="2" customWidth="1"/>
    <col min="8445" max="8445" width="9.453125" style="2" bestFit="1" customWidth="1"/>
    <col min="8446" max="8446" width="1.453125" style="2" customWidth="1"/>
    <col min="8447" max="8448" width="9.453125" style="2" bestFit="1" customWidth="1"/>
    <col min="8449" max="8449" width="1.453125" style="2" customWidth="1"/>
    <col min="8450" max="8450" width="10.1796875" style="2" bestFit="1" customWidth="1"/>
    <col min="8451" max="8451" width="9.453125" style="2" bestFit="1" customWidth="1"/>
    <col min="8452" max="8454" width="9.1796875" style="2" customWidth="1"/>
    <col min="8455" max="8695" width="9.81640625" style="2"/>
    <col min="8696" max="8696" width="20.453125" style="2" customWidth="1"/>
    <col min="8697" max="8698" width="9.453125" style="2" customWidth="1"/>
    <col min="8699" max="8699" width="1.453125" style="2" customWidth="1"/>
    <col min="8700" max="8700" width="11.81640625" style="2" customWidth="1"/>
    <col min="8701" max="8701" width="9.453125" style="2" bestFit="1" customWidth="1"/>
    <col min="8702" max="8702" width="1.453125" style="2" customWidth="1"/>
    <col min="8703" max="8704" width="9.453125" style="2" bestFit="1" customWidth="1"/>
    <col min="8705" max="8705" width="1.453125" style="2" customWidth="1"/>
    <col min="8706" max="8706" width="10.1796875" style="2" bestFit="1" customWidth="1"/>
    <col min="8707" max="8707" width="9.453125" style="2" bestFit="1" customWidth="1"/>
    <col min="8708" max="8710" width="9.1796875" style="2" customWidth="1"/>
    <col min="8711" max="8951" width="9.81640625" style="2"/>
    <col min="8952" max="8952" width="20.453125" style="2" customWidth="1"/>
    <col min="8953" max="8954" width="9.453125" style="2" customWidth="1"/>
    <col min="8955" max="8955" width="1.453125" style="2" customWidth="1"/>
    <col min="8956" max="8956" width="11.81640625" style="2" customWidth="1"/>
    <col min="8957" max="8957" width="9.453125" style="2" bestFit="1" customWidth="1"/>
    <col min="8958" max="8958" width="1.453125" style="2" customWidth="1"/>
    <col min="8959" max="8960" width="9.453125" style="2" bestFit="1" customWidth="1"/>
    <col min="8961" max="8961" width="1.453125" style="2" customWidth="1"/>
    <col min="8962" max="8962" width="10.1796875" style="2" bestFit="1" customWidth="1"/>
    <col min="8963" max="8963" width="9.453125" style="2" bestFit="1" customWidth="1"/>
    <col min="8964" max="8966" width="9.1796875" style="2" customWidth="1"/>
    <col min="8967" max="9207" width="9.81640625" style="2"/>
    <col min="9208" max="9208" width="20.453125" style="2" customWidth="1"/>
    <col min="9209" max="9210" width="9.453125" style="2" customWidth="1"/>
    <col min="9211" max="9211" width="1.453125" style="2" customWidth="1"/>
    <col min="9212" max="9212" width="11.81640625" style="2" customWidth="1"/>
    <col min="9213" max="9213" width="9.453125" style="2" bestFit="1" customWidth="1"/>
    <col min="9214" max="9214" width="1.453125" style="2" customWidth="1"/>
    <col min="9215" max="9216" width="9.453125" style="2" bestFit="1" customWidth="1"/>
    <col min="9217" max="9217" width="1.453125" style="2" customWidth="1"/>
    <col min="9218" max="9218" width="10.1796875" style="2" bestFit="1" customWidth="1"/>
    <col min="9219" max="9219" width="9.453125" style="2" bestFit="1" customWidth="1"/>
    <col min="9220" max="9222" width="9.1796875" style="2" customWidth="1"/>
    <col min="9223" max="9463" width="9.81640625" style="2"/>
    <col min="9464" max="9464" width="20.453125" style="2" customWidth="1"/>
    <col min="9465" max="9466" width="9.453125" style="2" customWidth="1"/>
    <col min="9467" max="9467" width="1.453125" style="2" customWidth="1"/>
    <col min="9468" max="9468" width="11.81640625" style="2" customWidth="1"/>
    <col min="9469" max="9469" width="9.453125" style="2" bestFit="1" customWidth="1"/>
    <col min="9470" max="9470" width="1.453125" style="2" customWidth="1"/>
    <col min="9471" max="9472" width="9.453125" style="2" bestFit="1" customWidth="1"/>
    <col min="9473" max="9473" width="1.453125" style="2" customWidth="1"/>
    <col min="9474" max="9474" width="10.1796875" style="2" bestFit="1" customWidth="1"/>
    <col min="9475" max="9475" width="9.453125" style="2" bestFit="1" customWidth="1"/>
    <col min="9476" max="9478" width="9.1796875" style="2" customWidth="1"/>
    <col min="9479" max="9719" width="9.81640625" style="2"/>
    <col min="9720" max="9720" width="20.453125" style="2" customWidth="1"/>
    <col min="9721" max="9722" width="9.453125" style="2" customWidth="1"/>
    <col min="9723" max="9723" width="1.453125" style="2" customWidth="1"/>
    <col min="9724" max="9724" width="11.81640625" style="2" customWidth="1"/>
    <col min="9725" max="9725" width="9.453125" style="2" bestFit="1" customWidth="1"/>
    <col min="9726" max="9726" width="1.453125" style="2" customWidth="1"/>
    <col min="9727" max="9728" width="9.453125" style="2" bestFit="1" customWidth="1"/>
    <col min="9729" max="9729" width="1.453125" style="2" customWidth="1"/>
    <col min="9730" max="9730" width="10.1796875" style="2" bestFit="1" customWidth="1"/>
    <col min="9731" max="9731" width="9.453125" style="2" bestFit="1" customWidth="1"/>
    <col min="9732" max="9734" width="9.1796875" style="2" customWidth="1"/>
    <col min="9735" max="9975" width="9.81640625" style="2"/>
    <col min="9976" max="9976" width="20.453125" style="2" customWidth="1"/>
    <col min="9977" max="9978" width="9.453125" style="2" customWidth="1"/>
    <col min="9979" max="9979" width="1.453125" style="2" customWidth="1"/>
    <col min="9980" max="9980" width="11.81640625" style="2" customWidth="1"/>
    <col min="9981" max="9981" width="9.453125" style="2" bestFit="1" customWidth="1"/>
    <col min="9982" max="9982" width="1.453125" style="2" customWidth="1"/>
    <col min="9983" max="9984" width="9.453125" style="2" bestFit="1" customWidth="1"/>
    <col min="9985" max="9985" width="1.453125" style="2" customWidth="1"/>
    <col min="9986" max="9986" width="10.1796875" style="2" bestFit="1" customWidth="1"/>
    <col min="9987" max="9987" width="9.453125" style="2" bestFit="1" customWidth="1"/>
    <col min="9988" max="9990" width="9.1796875" style="2" customWidth="1"/>
    <col min="9991" max="10231" width="9.81640625" style="2"/>
    <col min="10232" max="10232" width="20.453125" style="2" customWidth="1"/>
    <col min="10233" max="10234" width="9.453125" style="2" customWidth="1"/>
    <col min="10235" max="10235" width="1.453125" style="2" customWidth="1"/>
    <col min="10236" max="10236" width="11.81640625" style="2" customWidth="1"/>
    <col min="10237" max="10237" width="9.453125" style="2" bestFit="1" customWidth="1"/>
    <col min="10238" max="10238" width="1.453125" style="2" customWidth="1"/>
    <col min="10239" max="10240" width="9.453125" style="2" bestFit="1" customWidth="1"/>
    <col min="10241" max="10241" width="1.453125" style="2" customWidth="1"/>
    <col min="10242" max="10242" width="10.1796875" style="2" bestFit="1" customWidth="1"/>
    <col min="10243" max="10243" width="9.453125" style="2" bestFit="1" customWidth="1"/>
    <col min="10244" max="10246" width="9.1796875" style="2" customWidth="1"/>
    <col min="10247" max="10487" width="9.81640625" style="2"/>
    <col min="10488" max="10488" width="20.453125" style="2" customWidth="1"/>
    <col min="10489" max="10490" width="9.453125" style="2" customWidth="1"/>
    <col min="10491" max="10491" width="1.453125" style="2" customWidth="1"/>
    <col min="10492" max="10492" width="11.81640625" style="2" customWidth="1"/>
    <col min="10493" max="10493" width="9.453125" style="2" bestFit="1" customWidth="1"/>
    <col min="10494" max="10494" width="1.453125" style="2" customWidth="1"/>
    <col min="10495" max="10496" width="9.453125" style="2" bestFit="1" customWidth="1"/>
    <col min="10497" max="10497" width="1.453125" style="2" customWidth="1"/>
    <col min="10498" max="10498" width="10.1796875" style="2" bestFit="1" customWidth="1"/>
    <col min="10499" max="10499" width="9.453125" style="2" bestFit="1" customWidth="1"/>
    <col min="10500" max="10502" width="9.1796875" style="2" customWidth="1"/>
    <col min="10503" max="10743" width="9.81640625" style="2"/>
    <col min="10744" max="10744" width="20.453125" style="2" customWidth="1"/>
    <col min="10745" max="10746" width="9.453125" style="2" customWidth="1"/>
    <col min="10747" max="10747" width="1.453125" style="2" customWidth="1"/>
    <col min="10748" max="10748" width="11.81640625" style="2" customWidth="1"/>
    <col min="10749" max="10749" width="9.453125" style="2" bestFit="1" customWidth="1"/>
    <col min="10750" max="10750" width="1.453125" style="2" customWidth="1"/>
    <col min="10751" max="10752" width="9.453125" style="2" bestFit="1" customWidth="1"/>
    <col min="10753" max="10753" width="1.453125" style="2" customWidth="1"/>
    <col min="10754" max="10754" width="10.1796875" style="2" bestFit="1" customWidth="1"/>
    <col min="10755" max="10755" width="9.453125" style="2" bestFit="1" customWidth="1"/>
    <col min="10756" max="10758" width="9.1796875" style="2" customWidth="1"/>
    <col min="10759" max="10999" width="9.81640625" style="2"/>
    <col min="11000" max="11000" width="20.453125" style="2" customWidth="1"/>
    <col min="11001" max="11002" width="9.453125" style="2" customWidth="1"/>
    <col min="11003" max="11003" width="1.453125" style="2" customWidth="1"/>
    <col min="11004" max="11004" width="11.81640625" style="2" customWidth="1"/>
    <col min="11005" max="11005" width="9.453125" style="2" bestFit="1" customWidth="1"/>
    <col min="11006" max="11006" width="1.453125" style="2" customWidth="1"/>
    <col min="11007" max="11008" width="9.453125" style="2" bestFit="1" customWidth="1"/>
    <col min="11009" max="11009" width="1.453125" style="2" customWidth="1"/>
    <col min="11010" max="11010" width="10.1796875" style="2" bestFit="1" customWidth="1"/>
    <col min="11011" max="11011" width="9.453125" style="2" bestFit="1" customWidth="1"/>
    <col min="11012" max="11014" width="9.1796875" style="2" customWidth="1"/>
    <col min="11015" max="11255" width="9.81640625" style="2"/>
    <col min="11256" max="11256" width="20.453125" style="2" customWidth="1"/>
    <col min="11257" max="11258" width="9.453125" style="2" customWidth="1"/>
    <col min="11259" max="11259" width="1.453125" style="2" customWidth="1"/>
    <col min="11260" max="11260" width="11.81640625" style="2" customWidth="1"/>
    <col min="11261" max="11261" width="9.453125" style="2" bestFit="1" customWidth="1"/>
    <col min="11262" max="11262" width="1.453125" style="2" customWidth="1"/>
    <col min="11263" max="11264" width="9.453125" style="2" bestFit="1" customWidth="1"/>
    <col min="11265" max="11265" width="1.453125" style="2" customWidth="1"/>
    <col min="11266" max="11266" width="10.1796875" style="2" bestFit="1" customWidth="1"/>
    <col min="11267" max="11267" width="9.453125" style="2" bestFit="1" customWidth="1"/>
    <col min="11268" max="11270" width="9.1796875" style="2" customWidth="1"/>
    <col min="11271" max="11511" width="9.81640625" style="2"/>
    <col min="11512" max="11512" width="20.453125" style="2" customWidth="1"/>
    <col min="11513" max="11514" width="9.453125" style="2" customWidth="1"/>
    <col min="11515" max="11515" width="1.453125" style="2" customWidth="1"/>
    <col min="11516" max="11516" width="11.81640625" style="2" customWidth="1"/>
    <col min="11517" max="11517" width="9.453125" style="2" bestFit="1" customWidth="1"/>
    <col min="11518" max="11518" width="1.453125" style="2" customWidth="1"/>
    <col min="11519" max="11520" width="9.453125" style="2" bestFit="1" customWidth="1"/>
    <col min="11521" max="11521" width="1.453125" style="2" customWidth="1"/>
    <col min="11522" max="11522" width="10.1796875" style="2" bestFit="1" customWidth="1"/>
    <col min="11523" max="11523" width="9.453125" style="2" bestFit="1" customWidth="1"/>
    <col min="11524" max="11526" width="9.1796875" style="2" customWidth="1"/>
    <col min="11527" max="11767" width="9.81640625" style="2"/>
    <col min="11768" max="11768" width="20.453125" style="2" customWidth="1"/>
    <col min="11769" max="11770" width="9.453125" style="2" customWidth="1"/>
    <col min="11771" max="11771" width="1.453125" style="2" customWidth="1"/>
    <col min="11772" max="11772" width="11.81640625" style="2" customWidth="1"/>
    <col min="11773" max="11773" width="9.453125" style="2" bestFit="1" customWidth="1"/>
    <col min="11774" max="11774" width="1.453125" style="2" customWidth="1"/>
    <col min="11775" max="11776" width="9.453125" style="2" bestFit="1" customWidth="1"/>
    <col min="11777" max="11777" width="1.453125" style="2" customWidth="1"/>
    <col min="11778" max="11778" width="10.1796875" style="2" bestFit="1" customWidth="1"/>
    <col min="11779" max="11779" width="9.453125" style="2" bestFit="1" customWidth="1"/>
    <col min="11780" max="11782" width="9.1796875" style="2" customWidth="1"/>
    <col min="11783" max="12023" width="9.81640625" style="2"/>
    <col min="12024" max="12024" width="20.453125" style="2" customWidth="1"/>
    <col min="12025" max="12026" width="9.453125" style="2" customWidth="1"/>
    <col min="12027" max="12027" width="1.453125" style="2" customWidth="1"/>
    <col min="12028" max="12028" width="11.81640625" style="2" customWidth="1"/>
    <col min="12029" max="12029" width="9.453125" style="2" bestFit="1" customWidth="1"/>
    <col min="12030" max="12030" width="1.453125" style="2" customWidth="1"/>
    <col min="12031" max="12032" width="9.453125" style="2" bestFit="1" customWidth="1"/>
    <col min="12033" max="12033" width="1.453125" style="2" customWidth="1"/>
    <col min="12034" max="12034" width="10.1796875" style="2" bestFit="1" customWidth="1"/>
    <col min="12035" max="12035" width="9.453125" style="2" bestFit="1" customWidth="1"/>
    <col min="12036" max="12038" width="9.1796875" style="2" customWidth="1"/>
    <col min="12039" max="12279" width="9.81640625" style="2"/>
    <col min="12280" max="12280" width="20.453125" style="2" customWidth="1"/>
    <col min="12281" max="12282" width="9.453125" style="2" customWidth="1"/>
    <col min="12283" max="12283" width="1.453125" style="2" customWidth="1"/>
    <col min="12284" max="12284" width="11.81640625" style="2" customWidth="1"/>
    <col min="12285" max="12285" width="9.453125" style="2" bestFit="1" customWidth="1"/>
    <col min="12286" max="12286" width="1.453125" style="2" customWidth="1"/>
    <col min="12287" max="12288" width="9.453125" style="2" bestFit="1" customWidth="1"/>
    <col min="12289" max="12289" width="1.453125" style="2" customWidth="1"/>
    <col min="12290" max="12290" width="10.1796875" style="2" bestFit="1" customWidth="1"/>
    <col min="12291" max="12291" width="9.453125" style="2" bestFit="1" customWidth="1"/>
    <col min="12292" max="12294" width="9.1796875" style="2" customWidth="1"/>
    <col min="12295" max="12535" width="9.81640625" style="2"/>
    <col min="12536" max="12536" width="20.453125" style="2" customWidth="1"/>
    <col min="12537" max="12538" width="9.453125" style="2" customWidth="1"/>
    <col min="12539" max="12539" width="1.453125" style="2" customWidth="1"/>
    <col min="12540" max="12540" width="11.81640625" style="2" customWidth="1"/>
    <col min="12541" max="12541" width="9.453125" style="2" bestFit="1" customWidth="1"/>
    <col min="12542" max="12542" width="1.453125" style="2" customWidth="1"/>
    <col min="12543" max="12544" width="9.453125" style="2" bestFit="1" customWidth="1"/>
    <col min="12545" max="12545" width="1.453125" style="2" customWidth="1"/>
    <col min="12546" max="12546" width="10.1796875" style="2" bestFit="1" customWidth="1"/>
    <col min="12547" max="12547" width="9.453125" style="2" bestFit="1" customWidth="1"/>
    <col min="12548" max="12550" width="9.1796875" style="2" customWidth="1"/>
    <col min="12551" max="12791" width="9.81640625" style="2"/>
    <col min="12792" max="12792" width="20.453125" style="2" customWidth="1"/>
    <col min="12793" max="12794" width="9.453125" style="2" customWidth="1"/>
    <col min="12795" max="12795" width="1.453125" style="2" customWidth="1"/>
    <col min="12796" max="12796" width="11.81640625" style="2" customWidth="1"/>
    <col min="12797" max="12797" width="9.453125" style="2" bestFit="1" customWidth="1"/>
    <col min="12798" max="12798" width="1.453125" style="2" customWidth="1"/>
    <col min="12799" max="12800" width="9.453125" style="2" bestFit="1" customWidth="1"/>
    <col min="12801" max="12801" width="1.453125" style="2" customWidth="1"/>
    <col min="12802" max="12802" width="10.1796875" style="2" bestFit="1" customWidth="1"/>
    <col min="12803" max="12803" width="9.453125" style="2" bestFit="1" customWidth="1"/>
    <col min="12804" max="12806" width="9.1796875" style="2" customWidth="1"/>
    <col min="12807" max="13047" width="9.81640625" style="2"/>
    <col min="13048" max="13048" width="20.453125" style="2" customWidth="1"/>
    <col min="13049" max="13050" width="9.453125" style="2" customWidth="1"/>
    <col min="13051" max="13051" width="1.453125" style="2" customWidth="1"/>
    <col min="13052" max="13052" width="11.81640625" style="2" customWidth="1"/>
    <col min="13053" max="13053" width="9.453125" style="2" bestFit="1" customWidth="1"/>
    <col min="13054" max="13054" width="1.453125" style="2" customWidth="1"/>
    <col min="13055" max="13056" width="9.453125" style="2" bestFit="1" customWidth="1"/>
    <col min="13057" max="13057" width="1.453125" style="2" customWidth="1"/>
    <col min="13058" max="13058" width="10.1796875" style="2" bestFit="1" customWidth="1"/>
    <col min="13059" max="13059" width="9.453125" style="2" bestFit="1" customWidth="1"/>
    <col min="13060" max="13062" width="9.1796875" style="2" customWidth="1"/>
    <col min="13063" max="13303" width="9.81640625" style="2"/>
    <col min="13304" max="13304" width="20.453125" style="2" customWidth="1"/>
    <col min="13305" max="13306" width="9.453125" style="2" customWidth="1"/>
    <col min="13307" max="13307" width="1.453125" style="2" customWidth="1"/>
    <col min="13308" max="13308" width="11.81640625" style="2" customWidth="1"/>
    <col min="13309" max="13309" width="9.453125" style="2" bestFit="1" customWidth="1"/>
    <col min="13310" max="13310" width="1.453125" style="2" customWidth="1"/>
    <col min="13311" max="13312" width="9.453125" style="2" bestFit="1" customWidth="1"/>
    <col min="13313" max="13313" width="1.453125" style="2" customWidth="1"/>
    <col min="13314" max="13314" width="10.1796875" style="2" bestFit="1" customWidth="1"/>
    <col min="13315" max="13315" width="9.453125" style="2" bestFit="1" customWidth="1"/>
    <col min="13316" max="13318" width="9.1796875" style="2" customWidth="1"/>
    <col min="13319" max="13559" width="9.81640625" style="2"/>
    <col min="13560" max="13560" width="20.453125" style="2" customWidth="1"/>
    <col min="13561" max="13562" width="9.453125" style="2" customWidth="1"/>
    <col min="13563" max="13563" width="1.453125" style="2" customWidth="1"/>
    <col min="13564" max="13564" width="11.81640625" style="2" customWidth="1"/>
    <col min="13565" max="13565" width="9.453125" style="2" bestFit="1" customWidth="1"/>
    <col min="13566" max="13566" width="1.453125" style="2" customWidth="1"/>
    <col min="13567" max="13568" width="9.453125" style="2" bestFit="1" customWidth="1"/>
    <col min="13569" max="13569" width="1.453125" style="2" customWidth="1"/>
    <col min="13570" max="13570" width="10.1796875" style="2" bestFit="1" customWidth="1"/>
    <col min="13571" max="13571" width="9.453125" style="2" bestFit="1" customWidth="1"/>
    <col min="13572" max="13574" width="9.1796875" style="2" customWidth="1"/>
    <col min="13575" max="13815" width="9.81640625" style="2"/>
    <col min="13816" max="13816" width="20.453125" style="2" customWidth="1"/>
    <col min="13817" max="13818" width="9.453125" style="2" customWidth="1"/>
    <col min="13819" max="13819" width="1.453125" style="2" customWidth="1"/>
    <col min="13820" max="13820" width="11.81640625" style="2" customWidth="1"/>
    <col min="13821" max="13821" width="9.453125" style="2" bestFit="1" customWidth="1"/>
    <col min="13822" max="13822" width="1.453125" style="2" customWidth="1"/>
    <col min="13823" max="13824" width="9.453125" style="2" bestFit="1" customWidth="1"/>
    <col min="13825" max="13825" width="1.453125" style="2" customWidth="1"/>
    <col min="13826" max="13826" width="10.1796875" style="2" bestFit="1" customWidth="1"/>
    <col min="13827" max="13827" width="9.453125" style="2" bestFit="1" customWidth="1"/>
    <col min="13828" max="13830" width="9.1796875" style="2" customWidth="1"/>
    <col min="13831" max="14071" width="9.81640625" style="2"/>
    <col min="14072" max="14072" width="20.453125" style="2" customWidth="1"/>
    <col min="14073" max="14074" width="9.453125" style="2" customWidth="1"/>
    <col min="14075" max="14075" width="1.453125" style="2" customWidth="1"/>
    <col min="14076" max="14076" width="11.81640625" style="2" customWidth="1"/>
    <col min="14077" max="14077" width="9.453125" style="2" bestFit="1" customWidth="1"/>
    <col min="14078" max="14078" width="1.453125" style="2" customWidth="1"/>
    <col min="14079" max="14080" width="9.453125" style="2" bestFit="1" customWidth="1"/>
    <col min="14081" max="14081" width="1.453125" style="2" customWidth="1"/>
    <col min="14082" max="14082" width="10.1796875" style="2" bestFit="1" customWidth="1"/>
    <col min="14083" max="14083" width="9.453125" style="2" bestFit="1" customWidth="1"/>
    <col min="14084" max="14086" width="9.1796875" style="2" customWidth="1"/>
    <col min="14087" max="14327" width="9.81640625" style="2"/>
    <col min="14328" max="14328" width="20.453125" style="2" customWidth="1"/>
    <col min="14329" max="14330" width="9.453125" style="2" customWidth="1"/>
    <col min="14331" max="14331" width="1.453125" style="2" customWidth="1"/>
    <col min="14332" max="14332" width="11.81640625" style="2" customWidth="1"/>
    <col min="14333" max="14333" width="9.453125" style="2" bestFit="1" customWidth="1"/>
    <col min="14334" max="14334" width="1.453125" style="2" customWidth="1"/>
    <col min="14335" max="14336" width="9.453125" style="2" bestFit="1" customWidth="1"/>
    <col min="14337" max="14337" width="1.453125" style="2" customWidth="1"/>
    <col min="14338" max="14338" width="10.1796875" style="2" bestFit="1" customWidth="1"/>
    <col min="14339" max="14339" width="9.453125" style="2" bestFit="1" customWidth="1"/>
    <col min="14340" max="14342" width="9.1796875" style="2" customWidth="1"/>
    <col min="14343" max="14583" width="9.81640625" style="2"/>
    <col min="14584" max="14584" width="20.453125" style="2" customWidth="1"/>
    <col min="14585" max="14586" width="9.453125" style="2" customWidth="1"/>
    <col min="14587" max="14587" width="1.453125" style="2" customWidth="1"/>
    <col min="14588" max="14588" width="11.81640625" style="2" customWidth="1"/>
    <col min="14589" max="14589" width="9.453125" style="2" bestFit="1" customWidth="1"/>
    <col min="14590" max="14590" width="1.453125" style="2" customWidth="1"/>
    <col min="14591" max="14592" width="9.453125" style="2" bestFit="1" customWidth="1"/>
    <col min="14593" max="14593" width="1.453125" style="2" customWidth="1"/>
    <col min="14594" max="14594" width="10.1796875" style="2" bestFit="1" customWidth="1"/>
    <col min="14595" max="14595" width="9.453125" style="2" bestFit="1" customWidth="1"/>
    <col min="14596" max="14598" width="9.1796875" style="2" customWidth="1"/>
    <col min="14599" max="14839" width="9.81640625" style="2"/>
    <col min="14840" max="14840" width="20.453125" style="2" customWidth="1"/>
    <col min="14841" max="14842" width="9.453125" style="2" customWidth="1"/>
    <col min="14843" max="14843" width="1.453125" style="2" customWidth="1"/>
    <col min="14844" max="14844" width="11.81640625" style="2" customWidth="1"/>
    <col min="14845" max="14845" width="9.453125" style="2" bestFit="1" customWidth="1"/>
    <col min="14846" max="14846" width="1.453125" style="2" customWidth="1"/>
    <col min="14847" max="14848" width="9.453125" style="2" bestFit="1" customWidth="1"/>
    <col min="14849" max="14849" width="1.453125" style="2" customWidth="1"/>
    <col min="14850" max="14850" width="10.1796875" style="2" bestFit="1" customWidth="1"/>
    <col min="14851" max="14851" width="9.453125" style="2" bestFit="1" customWidth="1"/>
    <col min="14852" max="14854" width="9.1796875" style="2" customWidth="1"/>
    <col min="14855" max="15095" width="9.81640625" style="2"/>
    <col min="15096" max="15096" width="20.453125" style="2" customWidth="1"/>
    <col min="15097" max="15098" width="9.453125" style="2" customWidth="1"/>
    <col min="15099" max="15099" width="1.453125" style="2" customWidth="1"/>
    <col min="15100" max="15100" width="11.81640625" style="2" customWidth="1"/>
    <col min="15101" max="15101" width="9.453125" style="2" bestFit="1" customWidth="1"/>
    <col min="15102" max="15102" width="1.453125" style="2" customWidth="1"/>
    <col min="15103" max="15104" width="9.453125" style="2" bestFit="1" customWidth="1"/>
    <col min="15105" max="15105" width="1.453125" style="2" customWidth="1"/>
    <col min="15106" max="15106" width="10.1796875" style="2" bestFit="1" customWidth="1"/>
    <col min="15107" max="15107" width="9.453125" style="2" bestFit="1" customWidth="1"/>
    <col min="15108" max="15110" width="9.1796875" style="2" customWidth="1"/>
    <col min="15111" max="15351" width="9.81640625" style="2"/>
    <col min="15352" max="15352" width="20.453125" style="2" customWidth="1"/>
    <col min="15353" max="15354" width="9.453125" style="2" customWidth="1"/>
    <col min="15355" max="15355" width="1.453125" style="2" customWidth="1"/>
    <col min="15356" max="15356" width="11.81640625" style="2" customWidth="1"/>
    <col min="15357" max="15357" width="9.453125" style="2" bestFit="1" customWidth="1"/>
    <col min="15358" max="15358" width="1.453125" style="2" customWidth="1"/>
    <col min="15359" max="15360" width="9.453125" style="2" bestFit="1" customWidth="1"/>
    <col min="15361" max="15361" width="1.453125" style="2" customWidth="1"/>
    <col min="15362" max="15362" width="10.1796875" style="2" bestFit="1" customWidth="1"/>
    <col min="15363" max="15363" width="9.453125" style="2" bestFit="1" customWidth="1"/>
    <col min="15364" max="15366" width="9.1796875" style="2" customWidth="1"/>
    <col min="15367" max="15607" width="9.81640625" style="2"/>
    <col min="15608" max="15608" width="20.453125" style="2" customWidth="1"/>
    <col min="15609" max="15610" width="9.453125" style="2" customWidth="1"/>
    <col min="15611" max="15611" width="1.453125" style="2" customWidth="1"/>
    <col min="15612" max="15612" width="11.81640625" style="2" customWidth="1"/>
    <col min="15613" max="15613" width="9.453125" style="2" bestFit="1" customWidth="1"/>
    <col min="15614" max="15614" width="1.453125" style="2" customWidth="1"/>
    <col min="15615" max="15616" width="9.453125" style="2" bestFit="1" customWidth="1"/>
    <col min="15617" max="15617" width="1.453125" style="2" customWidth="1"/>
    <col min="15618" max="15618" width="10.1796875" style="2" bestFit="1" customWidth="1"/>
    <col min="15619" max="15619" width="9.453125" style="2" bestFit="1" customWidth="1"/>
    <col min="15620" max="15622" width="9.1796875" style="2" customWidth="1"/>
    <col min="15623" max="15863" width="9.81640625" style="2"/>
    <col min="15864" max="15864" width="20.453125" style="2" customWidth="1"/>
    <col min="15865" max="15866" width="9.453125" style="2" customWidth="1"/>
    <col min="15867" max="15867" width="1.453125" style="2" customWidth="1"/>
    <col min="15868" max="15868" width="11.81640625" style="2" customWidth="1"/>
    <col min="15869" max="15869" width="9.453125" style="2" bestFit="1" customWidth="1"/>
    <col min="15870" max="15870" width="1.453125" style="2" customWidth="1"/>
    <col min="15871" max="15872" width="9.453125" style="2" bestFit="1" customWidth="1"/>
    <col min="15873" max="15873" width="1.453125" style="2" customWidth="1"/>
    <col min="15874" max="15874" width="10.1796875" style="2" bestFit="1" customWidth="1"/>
    <col min="15875" max="15875" width="9.453125" style="2" bestFit="1" customWidth="1"/>
    <col min="15876" max="15878" width="9.1796875" style="2" customWidth="1"/>
    <col min="15879" max="16119" width="9.81640625" style="2"/>
    <col min="16120" max="16120" width="20.453125" style="2" customWidth="1"/>
    <col min="16121" max="16122" width="9.453125" style="2" customWidth="1"/>
    <col min="16123" max="16123" width="1.453125" style="2" customWidth="1"/>
    <col min="16124" max="16124" width="11.81640625" style="2" customWidth="1"/>
    <col min="16125" max="16125" width="9.453125" style="2" bestFit="1" customWidth="1"/>
    <col min="16126" max="16126" width="1.453125" style="2" customWidth="1"/>
    <col min="16127" max="16128" width="9.453125" style="2" bestFit="1" customWidth="1"/>
    <col min="16129" max="16129" width="1.453125" style="2" customWidth="1"/>
    <col min="16130" max="16130" width="10.1796875" style="2" bestFit="1" customWidth="1"/>
    <col min="16131" max="16131" width="9.453125" style="2" bestFit="1" customWidth="1"/>
    <col min="16132" max="16134" width="9.1796875" style="2" customWidth="1"/>
    <col min="16135" max="16384" width="9.81640625" style="2"/>
  </cols>
  <sheetData>
    <row r="2" spans="1:13" ht="23.5" x14ac:dyDescent="0.55000000000000004">
      <c r="C2" s="38">
        <v>2024</v>
      </c>
      <c r="D2" s="34" t="s">
        <v>61</v>
      </c>
      <c r="F2" s="34"/>
      <c r="G2" s="36"/>
      <c r="H2" s="35" t="s">
        <v>60</v>
      </c>
      <c r="I2" s="34"/>
      <c r="J2" s="34"/>
      <c r="K2" s="34"/>
      <c r="L2" s="33"/>
      <c r="M2" s="33"/>
    </row>
    <row r="3" spans="1:13" ht="21" customHeight="1" x14ac:dyDescent="0.35">
      <c r="A3" s="31"/>
      <c r="B3" s="31"/>
      <c r="C3" s="32" t="s">
        <v>130</v>
      </c>
      <c r="D3" s="31"/>
      <c r="E3" s="31"/>
      <c r="F3" s="31"/>
      <c r="G3" s="31"/>
      <c r="H3" s="31"/>
      <c r="I3" s="31"/>
      <c r="J3" s="31"/>
      <c r="K3" s="31"/>
    </row>
    <row r="4" spans="1:13" ht="21" x14ac:dyDescent="0.5">
      <c r="B4" s="14" t="s">
        <v>58</v>
      </c>
      <c r="C4" s="14"/>
      <c r="D4" s="14"/>
      <c r="E4" s="14"/>
      <c r="F4" s="14"/>
      <c r="G4" s="14"/>
      <c r="H4" s="96">
        <v>147400</v>
      </c>
      <c r="I4" s="14" t="s">
        <v>56</v>
      </c>
      <c r="J4" s="14"/>
      <c r="K4" s="14"/>
      <c r="L4" s="14"/>
      <c r="M4" s="14"/>
    </row>
    <row r="5" spans="1:13" ht="21" x14ac:dyDescent="0.5">
      <c r="A5" s="30">
        <v>0.5</v>
      </c>
      <c r="B5" s="14"/>
      <c r="C5" s="14"/>
      <c r="D5" s="14"/>
      <c r="E5" s="14" t="s">
        <v>57</v>
      </c>
      <c r="F5" s="14"/>
      <c r="G5" s="14"/>
      <c r="H5" s="96">
        <v>75350</v>
      </c>
      <c r="I5" s="14" t="s">
        <v>56</v>
      </c>
      <c r="J5" s="14"/>
      <c r="K5" s="14"/>
      <c r="L5" s="14"/>
      <c r="M5" s="14"/>
    </row>
    <row r="6" spans="1:13" s="14" customFormat="1" ht="21" customHeight="1" thickBot="1" x14ac:dyDescent="0.4">
      <c r="B6" s="124" t="s">
        <v>55</v>
      </c>
      <c r="C6" s="124"/>
      <c r="D6" s="124"/>
      <c r="E6" s="124"/>
      <c r="F6" s="124"/>
      <c r="G6" s="28"/>
      <c r="H6" s="26"/>
      <c r="I6" s="124" t="s">
        <v>54</v>
      </c>
      <c r="J6" s="124"/>
      <c r="K6" s="124"/>
    </row>
    <row r="7" spans="1:13" s="14" customFormat="1" ht="15" customHeight="1" x14ac:dyDescent="0.35">
      <c r="B7" s="27"/>
      <c r="C7" s="27"/>
      <c r="D7" s="27"/>
      <c r="E7" s="27"/>
      <c r="F7" s="27"/>
      <c r="G7" s="27"/>
      <c r="H7" s="26"/>
      <c r="I7" s="26"/>
      <c r="J7" s="26"/>
    </row>
    <row r="8" spans="1:13" s="14" customFormat="1" ht="30" customHeight="1" thickBot="1" x14ac:dyDescent="0.4">
      <c r="C8" s="125" t="s">
        <v>49</v>
      </c>
      <c r="D8" s="125" t="s">
        <v>48</v>
      </c>
      <c r="E8" s="125" t="s">
        <v>47</v>
      </c>
      <c r="F8" s="125" t="s">
        <v>46</v>
      </c>
      <c r="G8" s="125"/>
      <c r="I8" s="24" t="s">
        <v>27</v>
      </c>
      <c r="J8" s="23" t="str">
        <f>A9</f>
        <v>50%*</v>
      </c>
      <c r="K8" s="23" t="s">
        <v>53</v>
      </c>
    </row>
    <row r="9" spans="1:13" s="14" customFormat="1" ht="30.5" x14ac:dyDescent="0.5">
      <c r="A9" s="22" t="s">
        <v>52</v>
      </c>
      <c r="B9" s="13" t="s">
        <v>31</v>
      </c>
      <c r="C9" s="125"/>
      <c r="D9" s="125"/>
      <c r="E9" s="125"/>
      <c r="F9" s="125"/>
      <c r="G9" s="125"/>
      <c r="I9" s="12" t="s">
        <v>26</v>
      </c>
      <c r="J9" s="12" t="s">
        <v>45</v>
      </c>
      <c r="K9" s="13" t="s">
        <v>44</v>
      </c>
    </row>
    <row r="10" spans="1:13" s="14" customFormat="1" ht="15" thickBot="1" x14ac:dyDescent="0.4">
      <c r="A10" s="20" t="s">
        <v>17</v>
      </c>
      <c r="B10" s="11">
        <v>0</v>
      </c>
      <c r="C10" s="15">
        <f>IF($H$5=0,$H$4*$A$9*C64/12*0.3,CEILING($J$13*C64,50)/12*0.3)</f>
        <v>1318.7499999999998</v>
      </c>
      <c r="D10" s="15">
        <f t="shared" ref="D10:D12" si="0">C10</f>
        <v>1318.7499999999998</v>
      </c>
      <c r="E10" s="15">
        <f>D10-F51-G51</f>
        <v>1210.7499999999998</v>
      </c>
      <c r="F10" s="15">
        <f>E10-H51</f>
        <v>1197.7499999999998</v>
      </c>
      <c r="G10" s="15"/>
      <c r="I10" s="11">
        <v>1</v>
      </c>
      <c r="J10" s="4">
        <v>52700</v>
      </c>
      <c r="K10" s="15">
        <f>CEILING(J10+(J74-J10)*2/3,50)</f>
        <v>69400</v>
      </c>
      <c r="M10" s="25"/>
    </row>
    <row r="11" spans="1:13" s="14" customFormat="1" ht="14.5" x14ac:dyDescent="0.35">
      <c r="B11" s="11" t="s">
        <v>28</v>
      </c>
      <c r="C11" s="15">
        <f t="shared" ref="C11:C12" si="1">IF($H$5=0,$H$4*$A$9*C65/12*0.3,CEILING($J$13*C65,50)/12*0.3)</f>
        <v>1413.75</v>
      </c>
      <c r="D11" s="15">
        <f t="shared" si="0"/>
        <v>1413.75</v>
      </c>
      <c r="E11" s="15">
        <f>D11-F52-G52</f>
        <v>1305.75</v>
      </c>
      <c r="F11" s="15">
        <f>E11-H52</f>
        <v>1292.75</v>
      </c>
      <c r="G11" s="15"/>
      <c r="I11" s="11">
        <v>2</v>
      </c>
      <c r="J11" s="4">
        <v>60250</v>
      </c>
      <c r="K11" s="15">
        <f>CEILING(J11+(J38-J11)*2/3,50)</f>
        <v>79300</v>
      </c>
    </row>
    <row r="12" spans="1:13" s="14" customFormat="1" ht="14.5" x14ac:dyDescent="0.35">
      <c r="B12" s="11">
        <v>1</v>
      </c>
      <c r="C12" s="15">
        <f t="shared" si="1"/>
        <v>1413.75</v>
      </c>
      <c r="D12" s="15">
        <f t="shared" si="0"/>
        <v>1413.75</v>
      </c>
      <c r="E12" s="15">
        <f>D12-F53-G53</f>
        <v>1305.75</v>
      </c>
      <c r="F12" s="15">
        <f>E12-H53</f>
        <v>1292.75</v>
      </c>
      <c r="G12" s="15"/>
      <c r="I12" s="11">
        <v>3</v>
      </c>
      <c r="J12" s="4">
        <v>67800</v>
      </c>
      <c r="K12" s="15">
        <f t="shared" ref="K12:K14" si="2">CEILING(J12+(J39-J12)*2/3,50)</f>
        <v>89200</v>
      </c>
    </row>
    <row r="13" spans="1:13" s="14" customFormat="1" ht="14.5" x14ac:dyDescent="0.35">
      <c r="B13" s="11"/>
      <c r="C13" s="15"/>
      <c r="D13" s="15"/>
      <c r="E13" s="15"/>
      <c r="F13" s="15"/>
      <c r="G13" s="15"/>
      <c r="I13" s="11">
        <v>4</v>
      </c>
      <c r="J13" s="4">
        <v>75350</v>
      </c>
      <c r="K13" s="15">
        <f t="shared" si="2"/>
        <v>99100</v>
      </c>
    </row>
    <row r="14" spans="1:13" s="14" customFormat="1" ht="14.5" x14ac:dyDescent="0.35">
      <c r="B14" s="11"/>
      <c r="C14" s="15"/>
      <c r="D14" s="15"/>
      <c r="E14" s="15"/>
      <c r="F14" s="15"/>
      <c r="G14" s="15"/>
      <c r="I14" s="11">
        <v>5</v>
      </c>
      <c r="J14" s="4">
        <v>81400</v>
      </c>
      <c r="K14" s="15">
        <f t="shared" si="2"/>
        <v>107050</v>
      </c>
      <c r="L14" s="13"/>
    </row>
    <row r="15" spans="1:13" s="14" customFormat="1" ht="14.5" x14ac:dyDescent="0.35">
      <c r="B15" s="11"/>
      <c r="C15" s="15"/>
      <c r="D15" s="13"/>
      <c r="E15" s="13"/>
      <c r="F15" s="13"/>
      <c r="G15" s="13"/>
      <c r="H15" s="13"/>
    </row>
    <row r="16" spans="1:13" s="14" customFormat="1" ht="30" customHeight="1" thickBot="1" x14ac:dyDescent="0.4">
      <c r="B16" s="13"/>
      <c r="C16" s="125" t="s">
        <v>49</v>
      </c>
      <c r="D16" s="125" t="s">
        <v>48</v>
      </c>
      <c r="E16" s="125" t="s">
        <v>47</v>
      </c>
      <c r="F16" s="125" t="s">
        <v>46</v>
      </c>
      <c r="G16" s="125"/>
      <c r="H16" s="13"/>
      <c r="I16" s="24" t="s">
        <v>27</v>
      </c>
      <c r="J16" s="23" t="str">
        <f>A17</f>
        <v>60%*</v>
      </c>
      <c r="K16" s="23" t="s">
        <v>51</v>
      </c>
      <c r="L16" s="13"/>
    </row>
    <row r="17" spans="1:14" s="14" customFormat="1" ht="30.5" x14ac:dyDescent="0.5">
      <c r="A17" s="22" t="s">
        <v>50</v>
      </c>
      <c r="B17" s="13" t="s">
        <v>31</v>
      </c>
      <c r="C17" s="125"/>
      <c r="D17" s="125"/>
      <c r="E17" s="125"/>
      <c r="F17" s="125"/>
      <c r="G17" s="125"/>
      <c r="H17" s="13"/>
      <c r="I17" s="12" t="s">
        <v>26</v>
      </c>
      <c r="J17" s="12" t="s">
        <v>45</v>
      </c>
      <c r="K17" s="13" t="s">
        <v>44</v>
      </c>
      <c r="L17" s="13"/>
    </row>
    <row r="18" spans="1:14" s="14" customFormat="1" ht="15" thickBot="1" x14ac:dyDescent="0.4">
      <c r="A18" s="20" t="s">
        <v>17</v>
      </c>
      <c r="B18" s="11">
        <v>0</v>
      </c>
      <c r="C18" s="15">
        <f>IF($H$5=0,$H$4*$A$17*C64/12*0.3,CEILING($J$21*C64,50)/12*0.3)</f>
        <v>1527.5</v>
      </c>
      <c r="D18" s="15">
        <f t="shared" ref="D18:D20" si="3">C18</f>
        <v>1527.5</v>
      </c>
      <c r="E18" s="15">
        <f t="shared" ref="E18:E23" si="4">D18-F51-G51</f>
        <v>1419.5</v>
      </c>
      <c r="F18" s="15">
        <f t="shared" ref="F18:F23" si="5">E18-H51</f>
        <v>1406.5</v>
      </c>
      <c r="G18" s="15"/>
      <c r="H18" s="13"/>
      <c r="I18" s="11">
        <v>1</v>
      </c>
      <c r="J18" s="15">
        <f>CEILING(J10+(J74-J10)/3,50)</f>
        <v>61050</v>
      </c>
      <c r="K18" s="15">
        <v>66750</v>
      </c>
      <c r="L18" s="13"/>
    </row>
    <row r="19" spans="1:14" s="14" customFormat="1" ht="14.5" x14ac:dyDescent="0.35">
      <c r="B19" s="11" t="s">
        <v>28</v>
      </c>
      <c r="C19" s="15">
        <f t="shared" ref="C19:C23" si="6">IF($H$5=0,$H$4*$A$17*C65/12*0.3,CEILING($J$21*C65,50)/12*0.3)</f>
        <v>1636.25</v>
      </c>
      <c r="D19" s="15">
        <f t="shared" si="3"/>
        <v>1636.25</v>
      </c>
      <c r="E19" s="15">
        <f t="shared" si="4"/>
        <v>1528.25</v>
      </c>
      <c r="F19" s="15">
        <f t="shared" si="5"/>
        <v>1515.25</v>
      </c>
      <c r="G19" s="15"/>
      <c r="H19" s="13"/>
      <c r="I19" s="11">
        <v>2</v>
      </c>
      <c r="J19" s="15">
        <f>CEILING(J11+(J38-J11)/3,50)</f>
        <v>69800</v>
      </c>
      <c r="K19" s="15">
        <v>76250</v>
      </c>
      <c r="L19" s="13"/>
    </row>
    <row r="20" spans="1:14" s="14" customFormat="1" ht="14.5" x14ac:dyDescent="0.35">
      <c r="B20" s="11">
        <v>1</v>
      </c>
      <c r="C20" s="15">
        <f t="shared" si="6"/>
        <v>1636.25</v>
      </c>
      <c r="D20" s="15">
        <f t="shared" si="3"/>
        <v>1636.25</v>
      </c>
      <c r="E20" s="15">
        <f t="shared" si="4"/>
        <v>1528.25</v>
      </c>
      <c r="F20" s="15">
        <f t="shared" si="5"/>
        <v>1515.25</v>
      </c>
      <c r="G20" s="15"/>
      <c r="H20" s="13"/>
      <c r="I20" s="11">
        <v>3</v>
      </c>
      <c r="J20" s="15">
        <f t="shared" ref="J20:J22" si="7">CEILING(J12+(J39-J12)/3,50)</f>
        <v>78500</v>
      </c>
      <c r="K20" s="15">
        <v>85800</v>
      </c>
      <c r="L20" s="13"/>
    </row>
    <row r="21" spans="1:14" s="14" customFormat="1" ht="14.5" x14ac:dyDescent="0.35">
      <c r="B21" s="11">
        <v>2</v>
      </c>
      <c r="C21" s="15">
        <f t="shared" si="6"/>
        <v>1963.7499999999998</v>
      </c>
      <c r="D21" s="15">
        <f>C21</f>
        <v>1963.7499999999998</v>
      </c>
      <c r="E21" s="15">
        <f t="shared" si="4"/>
        <v>1829.7499999999998</v>
      </c>
      <c r="F21" s="15">
        <f t="shared" si="5"/>
        <v>1816.7499999999998</v>
      </c>
      <c r="G21" s="15"/>
      <c r="H21" s="13"/>
      <c r="I21" s="11">
        <v>4</v>
      </c>
      <c r="J21" s="15">
        <f t="shared" si="7"/>
        <v>87250</v>
      </c>
      <c r="K21" s="15">
        <v>95300</v>
      </c>
      <c r="L21" s="13"/>
    </row>
    <row r="22" spans="1:14" s="14" customFormat="1" ht="14.5" x14ac:dyDescent="0.35">
      <c r="B22" s="11">
        <v>3</v>
      </c>
      <c r="C22" s="15">
        <f t="shared" si="6"/>
        <v>2268.75</v>
      </c>
      <c r="D22" s="15">
        <f>C22</f>
        <v>2268.75</v>
      </c>
      <c r="E22" s="15">
        <f t="shared" si="4"/>
        <v>2098.75</v>
      </c>
      <c r="F22" s="15">
        <f t="shared" si="5"/>
        <v>2085.75</v>
      </c>
      <c r="G22" s="15"/>
      <c r="H22" s="13"/>
      <c r="I22" s="11">
        <v>5</v>
      </c>
      <c r="J22" s="15">
        <f t="shared" si="7"/>
        <v>94250</v>
      </c>
      <c r="K22" s="15">
        <v>102950</v>
      </c>
      <c r="L22" s="13"/>
    </row>
    <row r="23" spans="1:14" s="14" customFormat="1" ht="14.5" x14ac:dyDescent="0.35">
      <c r="B23" s="11">
        <v>4</v>
      </c>
      <c r="C23" s="15">
        <f t="shared" si="6"/>
        <v>2443.75</v>
      </c>
      <c r="D23" s="15">
        <f>C23</f>
        <v>2443.75</v>
      </c>
      <c r="E23" s="15">
        <f t="shared" si="4"/>
        <v>2232.75</v>
      </c>
      <c r="F23" s="15">
        <f t="shared" si="5"/>
        <v>2219.75</v>
      </c>
      <c r="G23" s="15"/>
      <c r="H23" s="13"/>
      <c r="I23" s="11"/>
      <c r="J23" s="15"/>
      <c r="K23" s="15"/>
      <c r="L23" s="13"/>
    </row>
    <row r="24" spans="1:14" s="14" customFormat="1" ht="14.5" x14ac:dyDescent="0.35">
      <c r="G24" s="15"/>
      <c r="H24" s="13"/>
      <c r="I24" s="11"/>
      <c r="J24" s="15"/>
      <c r="K24" s="15"/>
      <c r="L24" s="13"/>
    </row>
    <row r="25" spans="1:14" s="14" customFormat="1" ht="14.5" x14ac:dyDescent="0.35">
      <c r="G25" s="15"/>
      <c r="H25" s="13"/>
      <c r="L25" s="13"/>
    </row>
    <row r="26" spans="1:14" s="14" customFormat="1" ht="30" customHeight="1" thickBot="1" x14ac:dyDescent="0.4">
      <c r="B26" s="13"/>
      <c r="C26" s="125" t="s">
        <v>49</v>
      </c>
      <c r="D26" s="125" t="s">
        <v>48</v>
      </c>
      <c r="E26" s="125" t="s">
        <v>47</v>
      </c>
      <c r="F26" s="125" t="s">
        <v>46</v>
      </c>
      <c r="G26" s="125"/>
      <c r="H26" s="13"/>
      <c r="I26" s="24" t="s">
        <v>27</v>
      </c>
      <c r="J26" s="23">
        <f>A27</f>
        <v>0.7</v>
      </c>
      <c r="K26" s="23">
        <f>J26+0.2</f>
        <v>0.89999999999999991</v>
      </c>
      <c r="L26" s="13"/>
    </row>
    <row r="27" spans="1:14" s="14" customFormat="1" ht="30.5" x14ac:dyDescent="0.5">
      <c r="A27" s="22">
        <v>0.7</v>
      </c>
      <c r="B27" s="13" t="s">
        <v>31</v>
      </c>
      <c r="C27" s="125"/>
      <c r="D27" s="125"/>
      <c r="E27" s="125"/>
      <c r="F27" s="125"/>
      <c r="G27" s="125"/>
      <c r="H27" s="13"/>
      <c r="I27" s="12" t="s">
        <v>26</v>
      </c>
      <c r="J27" s="12" t="s">
        <v>45</v>
      </c>
      <c r="K27" s="13" t="s">
        <v>44</v>
      </c>
      <c r="L27" s="13"/>
    </row>
    <row r="28" spans="1:14" s="14" customFormat="1" ht="15" thickBot="1" x14ac:dyDescent="0.4">
      <c r="A28" s="20" t="s">
        <v>17</v>
      </c>
      <c r="B28" s="11">
        <v>0</v>
      </c>
      <c r="C28" s="15">
        <f>IF($H$5=0,$H$4*$A$27*C64/12*0.3,CEILING($J$31*C64,50)/12*0.3)</f>
        <v>1734.9999999999998</v>
      </c>
      <c r="D28" s="15">
        <f t="shared" ref="D28:D33" si="8">C28</f>
        <v>1734.9999999999998</v>
      </c>
      <c r="E28" s="15">
        <f>D28-F51-G51</f>
        <v>1626.9999999999998</v>
      </c>
      <c r="F28" s="15">
        <f>E28-H51</f>
        <v>1613.9999999999998</v>
      </c>
      <c r="G28" s="15"/>
      <c r="H28" s="13"/>
      <c r="I28" s="11">
        <v>1</v>
      </c>
      <c r="J28" s="15">
        <f>CEILING(J10+(J74-J10)*2/3,50)</f>
        <v>69400</v>
      </c>
      <c r="K28" s="15">
        <f>CEILING($K$75*K64,50)</f>
        <v>87400</v>
      </c>
      <c r="L28" s="13"/>
    </row>
    <row r="29" spans="1:14" s="14" customFormat="1" ht="14.5" x14ac:dyDescent="0.35">
      <c r="B29" s="11" t="s">
        <v>28</v>
      </c>
      <c r="C29" s="15">
        <f>IF($H$5=0,$H$4*$A$27*C65/12*0.3,CEILING($J$31*C65,50)/12*0.3)</f>
        <v>1858.7499999999998</v>
      </c>
      <c r="D29" s="15">
        <f t="shared" si="8"/>
        <v>1858.7499999999998</v>
      </c>
      <c r="E29" s="15">
        <f>D29-F52-G52</f>
        <v>1750.7499999999998</v>
      </c>
      <c r="F29" s="15">
        <f>E29-H52</f>
        <v>1737.7499999999998</v>
      </c>
      <c r="G29" s="15"/>
      <c r="H29" s="13"/>
      <c r="I29" s="11">
        <v>2</v>
      </c>
      <c r="J29" s="15">
        <f>CEILING(J11+(J38-J11)*2/3,50)</f>
        <v>79300</v>
      </c>
      <c r="K29" s="15">
        <f t="shared" ref="K29:K32" si="9">CEILING($K$75*K65,50)</f>
        <v>99850</v>
      </c>
      <c r="L29" s="13"/>
    </row>
    <row r="30" spans="1:14" s="14" customFormat="1" ht="14.5" x14ac:dyDescent="0.35">
      <c r="B30" s="11">
        <v>1</v>
      </c>
      <c r="C30" s="117">
        <f t="shared" ref="C30:C33" si="10">IF($H$5=0,$H$4*$A$27*C66/12*0.3,CEILING($J$31*C66,50)/12*0.3)</f>
        <v>1858.7499999999998</v>
      </c>
      <c r="D30" s="15">
        <f t="shared" si="8"/>
        <v>1858.7499999999998</v>
      </c>
      <c r="E30" s="15">
        <f>D30-F53-G53</f>
        <v>1750.7499999999998</v>
      </c>
      <c r="F30" s="15">
        <f>E30-H53</f>
        <v>1737.7499999999998</v>
      </c>
      <c r="G30" s="15"/>
      <c r="H30" s="13"/>
      <c r="I30" s="11">
        <v>3</v>
      </c>
      <c r="J30" s="15">
        <f t="shared" ref="J30:J32" si="11">CEILING(J12+(J39-J12)*2/3,50)</f>
        <v>89200</v>
      </c>
      <c r="K30" s="15">
        <f t="shared" si="9"/>
        <v>112350</v>
      </c>
      <c r="L30" s="13"/>
    </row>
    <row r="31" spans="1:14" s="14" customFormat="1" ht="14.5" x14ac:dyDescent="0.35">
      <c r="B31" s="11">
        <v>2</v>
      </c>
      <c r="C31" s="15">
        <f t="shared" si="10"/>
        <v>2230</v>
      </c>
      <c r="D31" s="15">
        <f t="shared" si="8"/>
        <v>2230</v>
      </c>
      <c r="E31" s="15">
        <f t="shared" ref="E31:E33" si="12">D31-F54-G54</f>
        <v>2096</v>
      </c>
      <c r="F31" s="15">
        <f t="shared" ref="F31:F33" si="13">E31-H54</f>
        <v>2083</v>
      </c>
      <c r="G31" s="15"/>
      <c r="H31" s="13"/>
      <c r="I31" s="11">
        <v>4</v>
      </c>
      <c r="J31" s="15">
        <f t="shared" si="11"/>
        <v>99100</v>
      </c>
      <c r="K31" s="15">
        <f t="shared" si="9"/>
        <v>124800</v>
      </c>
      <c r="L31" s="13"/>
      <c r="N31" s="117"/>
    </row>
    <row r="32" spans="1:14" s="14" customFormat="1" ht="14.5" x14ac:dyDescent="0.35">
      <c r="B32" s="11">
        <v>3</v>
      </c>
      <c r="C32" s="15">
        <f t="shared" si="10"/>
        <v>2577.4999999999995</v>
      </c>
      <c r="D32" s="15">
        <f t="shared" si="8"/>
        <v>2577.4999999999995</v>
      </c>
      <c r="E32" s="15">
        <f t="shared" si="12"/>
        <v>2407.4999999999995</v>
      </c>
      <c r="F32" s="15">
        <f t="shared" si="13"/>
        <v>2394.4999999999995</v>
      </c>
      <c r="G32" s="15"/>
      <c r="H32" s="13"/>
      <c r="I32" s="11">
        <v>5</v>
      </c>
      <c r="J32" s="15">
        <f t="shared" si="11"/>
        <v>107050</v>
      </c>
      <c r="K32" s="15">
        <f t="shared" si="9"/>
        <v>134800</v>
      </c>
      <c r="L32" s="13"/>
    </row>
    <row r="33" spans="1:15" s="14" customFormat="1" ht="14.5" x14ac:dyDescent="0.35">
      <c r="B33" s="11">
        <v>4</v>
      </c>
      <c r="C33" s="15">
        <f t="shared" si="10"/>
        <v>2775</v>
      </c>
      <c r="D33" s="15">
        <f t="shared" si="8"/>
        <v>2775</v>
      </c>
      <c r="E33" s="15">
        <f t="shared" si="12"/>
        <v>2564</v>
      </c>
      <c r="F33" s="15">
        <f t="shared" si="13"/>
        <v>2551</v>
      </c>
      <c r="G33" s="15"/>
      <c r="H33" s="13"/>
      <c r="I33" s="11"/>
      <c r="J33" s="15"/>
      <c r="K33" s="15"/>
      <c r="L33" s="13"/>
      <c r="O33" s="117"/>
    </row>
    <row r="34" spans="1:15" s="14" customFormat="1" ht="14.5" x14ac:dyDescent="0.35">
      <c r="B34" s="11"/>
      <c r="C34" s="15"/>
      <c r="D34" s="13"/>
      <c r="E34" s="13"/>
      <c r="F34" s="13"/>
      <c r="G34" s="13"/>
      <c r="H34" s="13"/>
      <c r="O34" s="117"/>
    </row>
    <row r="35" spans="1:15" s="14" customFormat="1" ht="14.5" x14ac:dyDescent="0.35">
      <c r="B35" s="13"/>
      <c r="C35" s="13"/>
      <c r="D35" s="13"/>
      <c r="E35" s="13"/>
      <c r="F35" s="13"/>
      <c r="G35" s="13"/>
      <c r="H35" s="13"/>
      <c r="I35" s="13"/>
      <c r="J35" s="13"/>
      <c r="K35" s="13"/>
      <c r="L35" s="13"/>
      <c r="O35" s="117"/>
    </row>
    <row r="36" spans="1:15" s="14" customFormat="1" ht="30" customHeight="1" thickBot="1" x14ac:dyDescent="0.4">
      <c r="B36" s="13"/>
      <c r="C36" s="125" t="s">
        <v>49</v>
      </c>
      <c r="D36" s="125" t="s">
        <v>48</v>
      </c>
      <c r="E36" s="125" t="s">
        <v>47</v>
      </c>
      <c r="F36" s="125" t="s">
        <v>46</v>
      </c>
      <c r="G36" s="125"/>
      <c r="H36" s="13"/>
      <c r="I36" s="24" t="s">
        <v>27</v>
      </c>
      <c r="J36" s="23">
        <f>A37</f>
        <v>0.8</v>
      </c>
      <c r="K36" s="23">
        <f>J36+0.2</f>
        <v>1</v>
      </c>
      <c r="L36" s="13"/>
    </row>
    <row r="37" spans="1:15" s="14" customFormat="1" ht="30.5" x14ac:dyDescent="0.5">
      <c r="A37" s="22">
        <v>0.8</v>
      </c>
      <c r="B37" s="13" t="s">
        <v>31</v>
      </c>
      <c r="C37" s="125"/>
      <c r="D37" s="125"/>
      <c r="E37" s="125"/>
      <c r="F37" s="125"/>
      <c r="G37" s="125"/>
      <c r="H37" s="13"/>
      <c r="I37" s="12" t="s">
        <v>26</v>
      </c>
      <c r="J37" s="12" t="s">
        <v>45</v>
      </c>
      <c r="K37" s="13" t="s">
        <v>44</v>
      </c>
      <c r="L37" s="13"/>
    </row>
    <row r="38" spans="1:15" s="14" customFormat="1" ht="15" thickBot="1" x14ac:dyDescent="0.4">
      <c r="A38" s="20" t="s">
        <v>17</v>
      </c>
      <c r="B38" s="11">
        <v>2</v>
      </c>
      <c r="C38" s="15">
        <f>IF($H$5=0,$H$4*$A$37*C67/12*0.3,CEILING($J$40*C67,50)/12*0.3)</f>
        <v>2497.5</v>
      </c>
      <c r="D38" s="15">
        <f>C38</f>
        <v>2497.5</v>
      </c>
      <c r="E38" s="15">
        <f>D38-F54-G54</f>
        <v>2363.5</v>
      </c>
      <c r="F38" s="15">
        <f>E38-H54</f>
        <v>2350.5</v>
      </c>
      <c r="G38" s="15"/>
      <c r="H38" s="13"/>
      <c r="I38" s="11">
        <v>2</v>
      </c>
      <c r="J38" s="4">
        <v>88800</v>
      </c>
      <c r="K38" s="15">
        <f>CEILING($M$75*K65,50)</f>
        <v>111000</v>
      </c>
      <c r="L38" s="13"/>
    </row>
    <row r="39" spans="1:15" s="14" customFormat="1" ht="14.5" x14ac:dyDescent="0.35">
      <c r="B39" s="11">
        <v>3</v>
      </c>
      <c r="C39" s="15">
        <f t="shared" ref="C39:C40" si="14">IF($H$5=0,$H$4*$A$37*C68/12*0.3,CEILING($J$40*C68,50)/12*0.3)</f>
        <v>2884.9999999999995</v>
      </c>
      <c r="D39" s="15">
        <f>C39</f>
        <v>2884.9999999999995</v>
      </c>
      <c r="E39" s="15">
        <f>D39-F55-G55</f>
        <v>2714.9999999999995</v>
      </c>
      <c r="F39" s="15">
        <f>E39-H55</f>
        <v>2701.9999999999995</v>
      </c>
      <c r="G39" s="15"/>
      <c r="H39" s="13"/>
      <c r="I39" s="11">
        <v>3</v>
      </c>
      <c r="J39" s="4">
        <v>99900</v>
      </c>
      <c r="K39" s="15">
        <f>CEILING($M$75*K66,50)</f>
        <v>124850</v>
      </c>
      <c r="L39" s="13"/>
    </row>
    <row r="40" spans="1:15" s="14" customFormat="1" ht="14.5" x14ac:dyDescent="0.35">
      <c r="B40" s="11">
        <v>4</v>
      </c>
      <c r="C40" s="15">
        <f t="shared" si="14"/>
        <v>3107.5</v>
      </c>
      <c r="D40" s="15">
        <f>C40</f>
        <v>3107.5</v>
      </c>
      <c r="E40" s="15">
        <f>D40-F56-G56</f>
        <v>2896.5</v>
      </c>
      <c r="F40" s="15">
        <f>E40-H56</f>
        <v>2883.5</v>
      </c>
      <c r="G40" s="15"/>
      <c r="H40" s="13"/>
      <c r="I40" s="11">
        <v>4</v>
      </c>
      <c r="J40" s="4">
        <v>110950</v>
      </c>
      <c r="K40" s="15">
        <f>CEILING($M$75*K67,50)</f>
        <v>138700</v>
      </c>
      <c r="L40" s="13"/>
    </row>
    <row r="41" spans="1:15" s="14" customFormat="1" ht="14.5" x14ac:dyDescent="0.35">
      <c r="G41" s="15"/>
      <c r="H41" s="13"/>
      <c r="I41" s="11">
        <v>5</v>
      </c>
      <c r="J41" s="4">
        <v>119850</v>
      </c>
      <c r="K41" s="15">
        <f>CEILING($M$75*K68,50)</f>
        <v>149800</v>
      </c>
      <c r="L41" s="13"/>
    </row>
    <row r="42" spans="1:15" s="14" customFormat="1" ht="14.5" x14ac:dyDescent="0.35">
      <c r="A42" s="19" t="s">
        <v>43</v>
      </c>
      <c r="G42" s="15"/>
      <c r="H42" s="13"/>
      <c r="L42" s="13"/>
      <c r="M42" s="13"/>
    </row>
    <row r="43" spans="1:15" s="14" customFormat="1" ht="14.5" x14ac:dyDescent="0.35">
      <c r="G43" s="13"/>
      <c r="H43" s="13"/>
    </row>
    <row r="44" spans="1:15" s="14" customFormat="1" ht="14.5" x14ac:dyDescent="0.35">
      <c r="B44" s="13"/>
      <c r="C44" s="13"/>
      <c r="D44" s="13"/>
      <c r="E44" s="13"/>
      <c r="F44" s="13"/>
      <c r="G44" s="13"/>
      <c r="H44" s="13"/>
      <c r="I44" s="13"/>
      <c r="J44" s="13"/>
      <c r="K44" s="13"/>
      <c r="L44" s="13"/>
      <c r="M44" s="13"/>
    </row>
    <row r="45" spans="1:15" s="14" customFormat="1" ht="30" customHeight="1" x14ac:dyDescent="0.35">
      <c r="A45" s="128" t="s">
        <v>42</v>
      </c>
      <c r="B45" s="128"/>
      <c r="C45" s="128"/>
      <c r="D45" s="128"/>
      <c r="E45" s="128"/>
      <c r="F45" s="128"/>
      <c r="G45" s="128"/>
      <c r="H45" s="128"/>
      <c r="I45" s="128"/>
      <c r="J45" s="128"/>
      <c r="K45" s="128"/>
    </row>
    <row r="46" spans="1:15" s="14" customFormat="1" ht="14.5" x14ac:dyDescent="0.35">
      <c r="A46" s="14" t="s">
        <v>41</v>
      </c>
    </row>
    <row r="47" spans="1:15" s="14" customFormat="1" ht="30" customHeight="1" x14ac:dyDescent="0.35">
      <c r="A47" s="128" t="s">
        <v>40</v>
      </c>
      <c r="B47" s="128"/>
      <c r="C47" s="128"/>
      <c r="D47" s="128"/>
      <c r="E47" s="128"/>
      <c r="F47" s="128"/>
      <c r="G47" s="128"/>
      <c r="H47" s="128"/>
      <c r="I47" s="128"/>
      <c r="J47" s="128"/>
      <c r="K47" s="128"/>
    </row>
    <row r="48" spans="1:15" s="14" customFormat="1" ht="14.5" x14ac:dyDescent="0.35"/>
    <row r="49" spans="1:11" s="14" customFormat="1" ht="15" thickBot="1" x14ac:dyDescent="0.4">
      <c r="B49" s="18"/>
      <c r="C49" s="18"/>
      <c r="D49" s="18"/>
      <c r="E49" s="124" t="s">
        <v>39</v>
      </c>
      <c r="F49" s="124"/>
      <c r="G49" s="124"/>
      <c r="H49" s="124"/>
    </row>
    <row r="50" spans="1:11" s="14" customFormat="1" ht="43.5" x14ac:dyDescent="0.35">
      <c r="B50" s="13"/>
      <c r="C50" s="12"/>
      <c r="D50" s="12"/>
      <c r="E50" s="17" t="s">
        <v>38</v>
      </c>
      <c r="F50" s="12" t="s">
        <v>0</v>
      </c>
      <c r="G50" s="12" t="s">
        <v>37</v>
      </c>
      <c r="H50" s="12" t="s">
        <v>2</v>
      </c>
    </row>
    <row r="51" spans="1:11" s="14" customFormat="1" ht="14.5" x14ac:dyDescent="0.35">
      <c r="B51" s="11"/>
      <c r="C51" s="11"/>
      <c r="D51" s="16"/>
      <c r="E51" s="11">
        <v>0</v>
      </c>
      <c r="F51" s="15">
        <v>38</v>
      </c>
      <c r="G51" s="15">
        <v>70</v>
      </c>
      <c r="H51" s="15">
        <v>13</v>
      </c>
    </row>
    <row r="52" spans="1:11" s="14" customFormat="1" ht="14.5" x14ac:dyDescent="0.35">
      <c r="B52" s="11"/>
      <c r="C52" s="11"/>
      <c r="D52" s="16"/>
      <c r="E52" s="11" t="s">
        <v>28</v>
      </c>
      <c r="F52" s="15">
        <v>38</v>
      </c>
      <c r="G52" s="15">
        <v>70</v>
      </c>
      <c r="H52" s="15">
        <v>13</v>
      </c>
    </row>
    <row r="53" spans="1:11" s="14" customFormat="1" ht="14.5" x14ac:dyDescent="0.35">
      <c r="B53" s="11"/>
      <c r="C53" s="11"/>
      <c r="D53" s="16"/>
      <c r="E53" s="11">
        <v>1</v>
      </c>
      <c r="F53" s="15">
        <v>38</v>
      </c>
      <c r="G53" s="15">
        <v>70</v>
      </c>
      <c r="H53" s="15">
        <v>13</v>
      </c>
    </row>
    <row r="54" spans="1:11" s="14" customFormat="1" ht="14.5" x14ac:dyDescent="0.35">
      <c r="B54" s="11"/>
      <c r="C54" s="11"/>
      <c r="D54" s="16"/>
      <c r="E54" s="11">
        <v>2</v>
      </c>
      <c r="F54" s="15">
        <v>53</v>
      </c>
      <c r="G54" s="15">
        <v>81</v>
      </c>
      <c r="H54" s="15">
        <v>13</v>
      </c>
    </row>
    <row r="55" spans="1:11" s="14" customFormat="1" ht="14.5" x14ac:dyDescent="0.35">
      <c r="B55" s="11"/>
      <c r="C55" s="11"/>
      <c r="D55" s="16"/>
      <c r="E55" s="11">
        <v>3</v>
      </c>
      <c r="F55" s="15">
        <v>70</v>
      </c>
      <c r="G55" s="15">
        <v>100</v>
      </c>
      <c r="H55" s="15">
        <v>13</v>
      </c>
    </row>
    <row r="56" spans="1:11" s="14" customFormat="1" ht="14.5" x14ac:dyDescent="0.35">
      <c r="B56" s="11"/>
      <c r="C56" s="11"/>
      <c r="D56" s="16"/>
      <c r="E56" s="11">
        <v>4</v>
      </c>
      <c r="F56" s="15">
        <v>93</v>
      </c>
      <c r="G56" s="15">
        <v>118</v>
      </c>
      <c r="H56" s="15">
        <v>13</v>
      </c>
    </row>
    <row r="57" spans="1:11" s="14" customFormat="1" ht="14.5" x14ac:dyDescent="0.35">
      <c r="B57" s="11"/>
      <c r="C57" s="11"/>
      <c r="D57" s="10"/>
    </row>
    <row r="58" spans="1:11" s="14" customFormat="1" ht="14.5" x14ac:dyDescent="0.35">
      <c r="A58" s="14" t="s">
        <v>36</v>
      </c>
      <c r="J58" s="15">
        <f>D28</f>
        <v>1734.9999999999998</v>
      </c>
    </row>
    <row r="59" spans="1:11" s="14" customFormat="1" ht="14.5" x14ac:dyDescent="0.35">
      <c r="A59" s="14" t="s">
        <v>35</v>
      </c>
      <c r="J59" s="15">
        <f>F28</f>
        <v>1613.9999999999998</v>
      </c>
    </row>
    <row r="60" spans="1:11" s="14" customFormat="1" ht="30" customHeight="1" x14ac:dyDescent="0.35">
      <c r="A60" s="127" t="s">
        <v>34</v>
      </c>
      <c r="B60" s="127"/>
      <c r="C60" s="127"/>
      <c r="D60" s="127"/>
      <c r="E60" s="127"/>
      <c r="F60" s="127"/>
      <c r="G60" s="127"/>
      <c r="H60" s="127"/>
      <c r="I60" s="127"/>
      <c r="J60" s="15">
        <f>J59+G51</f>
        <v>1683.9999999999998</v>
      </c>
    </row>
    <row r="62" spans="1:11" ht="15" thickBot="1" x14ac:dyDescent="0.4">
      <c r="B62" s="126" t="s">
        <v>33</v>
      </c>
      <c r="C62" s="126"/>
      <c r="J62" s="126" t="s">
        <v>32</v>
      </c>
      <c r="K62" s="126"/>
    </row>
    <row r="63" spans="1:11" ht="29" x14ac:dyDescent="0.35">
      <c r="B63" s="13" t="s">
        <v>31</v>
      </c>
      <c r="C63" s="12" t="s">
        <v>29</v>
      </c>
      <c r="J63" s="13" t="s">
        <v>30</v>
      </c>
      <c r="K63" s="12" t="s">
        <v>29</v>
      </c>
    </row>
    <row r="64" spans="1:11" ht="14.5" x14ac:dyDescent="0.35">
      <c r="B64" s="11">
        <v>0</v>
      </c>
      <c r="C64" s="10">
        <v>0.7</v>
      </c>
      <c r="J64" s="11">
        <v>1</v>
      </c>
      <c r="K64" s="10">
        <v>0.7</v>
      </c>
    </row>
    <row r="65" spans="2:13" ht="14.5" x14ac:dyDescent="0.35">
      <c r="B65" s="11" t="s">
        <v>28</v>
      </c>
      <c r="C65" s="10">
        <v>0.75</v>
      </c>
      <c r="J65" s="11">
        <v>2</v>
      </c>
      <c r="K65" s="10">
        <v>0.8</v>
      </c>
    </row>
    <row r="66" spans="2:13" ht="14.5" x14ac:dyDescent="0.35">
      <c r="B66" s="11">
        <v>1</v>
      </c>
      <c r="C66" s="10">
        <v>0.75</v>
      </c>
      <c r="J66" s="11">
        <v>3</v>
      </c>
      <c r="K66" s="10">
        <v>0.9</v>
      </c>
    </row>
    <row r="67" spans="2:13" ht="14.5" x14ac:dyDescent="0.35">
      <c r="B67" s="11">
        <v>2</v>
      </c>
      <c r="C67" s="10">
        <v>0.9</v>
      </c>
      <c r="J67" s="11">
        <v>4</v>
      </c>
      <c r="K67" s="10">
        <v>1</v>
      </c>
    </row>
    <row r="68" spans="2:13" ht="14.5" x14ac:dyDescent="0.35">
      <c r="B68" s="11">
        <v>3</v>
      </c>
      <c r="C68" s="10">
        <v>1.04</v>
      </c>
      <c r="J68" s="11">
        <v>5</v>
      </c>
      <c r="K68" s="10">
        <v>1.08</v>
      </c>
    </row>
    <row r="69" spans="2:13" ht="14.5" x14ac:dyDescent="0.35">
      <c r="B69" s="11">
        <v>4</v>
      </c>
      <c r="C69" s="10">
        <v>1.1200000000000001</v>
      </c>
    </row>
    <row r="72" spans="2:13" ht="14.5" x14ac:dyDescent="0.35">
      <c r="I72" s="9" t="s">
        <v>27</v>
      </c>
      <c r="J72" s="8">
        <v>0.8</v>
      </c>
      <c r="K72" s="8">
        <v>0.9</v>
      </c>
      <c r="M72" s="8">
        <v>1</v>
      </c>
    </row>
    <row r="73" spans="2:13" ht="29" x14ac:dyDescent="0.35">
      <c r="I73" s="7" t="s">
        <v>26</v>
      </c>
      <c r="J73" s="7"/>
      <c r="K73" s="6"/>
      <c r="M73" s="6"/>
    </row>
    <row r="74" spans="2:13" ht="14.5" x14ac:dyDescent="0.35">
      <c r="I74" s="5">
        <v>1</v>
      </c>
      <c r="J74" s="4">
        <v>77700</v>
      </c>
      <c r="K74" s="3">
        <f>CEILING(K75*K64,50)</f>
        <v>87400</v>
      </c>
      <c r="M74" s="3">
        <f>CEILING(M75*K64,50)</f>
        <v>97100</v>
      </c>
    </row>
    <row r="75" spans="2:13" ht="14.5" x14ac:dyDescent="0.35">
      <c r="I75" s="5">
        <v>4</v>
      </c>
      <c r="J75" s="4">
        <v>110950</v>
      </c>
      <c r="K75" s="3">
        <f>CEILING(MROUND(J75*K72/J72,50)*K67,50)</f>
        <v>124800</v>
      </c>
      <c r="M75" s="3">
        <f>CEILING(MROUND(J75*M72/J72,50)*K67,50)</f>
        <v>138700</v>
      </c>
    </row>
  </sheetData>
  <mergeCells count="24">
    <mergeCell ref="E49:H49"/>
    <mergeCell ref="A60:I60"/>
    <mergeCell ref="B62:C62"/>
    <mergeCell ref="J62:K62"/>
    <mergeCell ref="C36:C37"/>
    <mergeCell ref="D36:D37"/>
    <mergeCell ref="E36:E37"/>
    <mergeCell ref="F36:G37"/>
    <mergeCell ref="A45:K45"/>
    <mergeCell ref="A47:K47"/>
    <mergeCell ref="C16:C17"/>
    <mergeCell ref="D16:D17"/>
    <mergeCell ref="E16:E17"/>
    <mergeCell ref="F16:G17"/>
    <mergeCell ref="C26:C27"/>
    <mergeCell ref="D26:D27"/>
    <mergeCell ref="E26:E27"/>
    <mergeCell ref="F26:G27"/>
    <mergeCell ref="B6:F6"/>
    <mergeCell ref="I6:K6"/>
    <mergeCell ref="C8:C9"/>
    <mergeCell ref="D8:D9"/>
    <mergeCell ref="E8:E9"/>
    <mergeCell ref="F8:G9"/>
  </mergeCells>
  <printOptions horizontalCentered="1" verticalCentered="1"/>
  <pageMargins left="0.75" right="0.75" top="0.56000000000000005" bottom="0.5" header="0.5" footer="0.5"/>
  <pageSetup scale="66" orientation="portrait" r:id="rId1"/>
  <headerFooter alignWithMargins="0"/>
</worksheet>
</file>

<file path=docMetadata/LabelInfo.xml><?xml version="1.0" encoding="utf-8"?>
<clbl:labelList xmlns:clbl="http://schemas.microsoft.com/office/2020/mipLabelMetadata">
  <clbl:label id="{ffade4c7-f2e8-436f-b3f2-1776d28417d1}" enabled="1" method="Privileged" siteId="{2c94bed6-d675-4d3d-a53b-7b461fd6acc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1. Read me</vt:lpstr>
      <vt:lpstr>Details sheet for annual report</vt:lpstr>
      <vt:lpstr>Composite Rents &amp; Incomes 2022</vt:lpstr>
      <vt:lpstr>Composite Rents &amp; Incomes 2023</vt:lpstr>
      <vt:lpstr>Composite Rents &amp; Incomes 2024</vt:lpstr>
      <vt:lpstr>'Composite Rents &amp; Incomes 2022'!Print_Area</vt:lpstr>
      <vt:lpstr>'Composite Rents &amp; Incomes 2023'!Print_Area</vt:lpstr>
      <vt:lpstr>'Composite Rents &amp; Incomes 2024'!Print_Area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Stanger</dc:creator>
  <cp:keywords/>
  <dc:description/>
  <cp:lastModifiedBy>Victoria Alie</cp:lastModifiedBy>
  <cp:revision/>
  <cp:lastPrinted>2022-12-05T18:09:24Z</cp:lastPrinted>
  <dcterms:created xsi:type="dcterms:W3CDTF">2015-03-11T21:39:09Z</dcterms:created>
  <dcterms:modified xsi:type="dcterms:W3CDTF">2024-11-12T21:00:52Z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ade4c7-f2e8-436f-b3f2-1776d28417d1_Enabled">
    <vt:lpwstr>true</vt:lpwstr>
  </property>
  <property fmtid="{D5CDD505-2E9C-101B-9397-08002B2CF9AE}" pid="3" name="MSIP_Label_ffade4c7-f2e8-436f-b3f2-1776d28417d1_SetDate">
    <vt:lpwstr>2021-12-09T13:43:14Z</vt:lpwstr>
  </property>
  <property fmtid="{D5CDD505-2E9C-101B-9397-08002B2CF9AE}" pid="4" name="MSIP_Label_ffade4c7-f2e8-436f-b3f2-1776d28417d1_Method">
    <vt:lpwstr>Privileged</vt:lpwstr>
  </property>
  <property fmtid="{D5CDD505-2E9C-101B-9397-08002B2CF9AE}" pid="5" name="MSIP_Label_ffade4c7-f2e8-436f-b3f2-1776d28417d1_Name">
    <vt:lpwstr>ffade4c7-f2e8-436f-b3f2-1776d28417d1</vt:lpwstr>
  </property>
  <property fmtid="{D5CDD505-2E9C-101B-9397-08002B2CF9AE}" pid="6" name="MSIP_Label_ffade4c7-f2e8-436f-b3f2-1776d28417d1_SiteId">
    <vt:lpwstr>2c94bed6-d675-4d3d-a53b-7b461fd6acc2</vt:lpwstr>
  </property>
  <property fmtid="{D5CDD505-2E9C-101B-9397-08002B2CF9AE}" pid="7" name="MSIP_Label_ffade4c7-f2e8-436f-b3f2-1776d28417d1_ActionId">
    <vt:lpwstr>3ef49002-6702-4f8d-a1df-3261532cdfd5</vt:lpwstr>
  </property>
  <property fmtid="{D5CDD505-2E9C-101B-9397-08002B2CF9AE}" pid="8" name="MSIP_Label_ffade4c7-f2e8-436f-b3f2-1776d28417d1_ContentBits">
    <vt:lpwstr>0</vt:lpwstr>
  </property>
</Properties>
</file>