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\PURCHASING\BIDS\2020 Bids\9571 15th Ave NE Preservation Project\"/>
    </mc:Choice>
  </mc:AlternateContent>
  <xr:revisionPtr revIDLastSave="0" documentId="13_ncr:1_{27F2F0E4-BA9F-45FD-9722-6D217FD6E8B4}" xr6:coauthVersionLast="44" xr6:coauthVersionMax="44" xr10:uidLastSave="{00000000-0000-0000-0000-000000000000}"/>
  <bookViews>
    <workbookView xWindow="28680" yWindow="-120" windowWidth="29040" windowHeight="15840" xr2:uid="{4CDA66DD-BC16-473B-877B-330DFACBA950}"/>
  </bookViews>
  <sheets>
    <sheet name="Bid Tab" sheetId="2" r:id="rId1"/>
    <sheet name="Summary" sheetId="3" r:id="rId2"/>
    <sheet name="Estimate" sheetId="1" r:id="rId3"/>
  </sheets>
  <definedNames>
    <definedName name="_xlnm.Print_Area" localSheetId="0">'Bid Tab'!$A$3:$G$79</definedName>
    <definedName name="_xlnm.Print_Area" localSheetId="2">Estimate!$A$1:$G$78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3" l="1"/>
  <c r="B27" i="3"/>
  <c r="B26" i="3"/>
  <c r="W70" i="2"/>
  <c r="U70" i="2"/>
  <c r="W69" i="2"/>
  <c r="U69" i="2"/>
  <c r="W68" i="2"/>
  <c r="U68" i="2"/>
  <c r="W67" i="2"/>
  <c r="U67" i="2"/>
  <c r="W66" i="2"/>
  <c r="U66" i="2"/>
  <c r="W65" i="2"/>
  <c r="U65" i="2"/>
  <c r="W64" i="2"/>
  <c r="U64" i="2"/>
  <c r="W63" i="2"/>
  <c r="U63" i="2"/>
  <c r="W62" i="2"/>
  <c r="U62" i="2"/>
  <c r="W60" i="2"/>
  <c r="U60" i="2"/>
  <c r="W59" i="2"/>
  <c r="U59" i="2"/>
  <c r="W58" i="2"/>
  <c r="U58" i="2"/>
  <c r="W55" i="2"/>
  <c r="U55" i="2"/>
  <c r="W53" i="2"/>
  <c r="U53" i="2"/>
  <c r="W52" i="2"/>
  <c r="U52" i="2"/>
  <c r="W51" i="2"/>
  <c r="U51" i="2"/>
  <c r="W50" i="2"/>
  <c r="U50" i="2"/>
  <c r="W49" i="2"/>
  <c r="U49" i="2"/>
  <c r="W48" i="2"/>
  <c r="U48" i="2"/>
  <c r="W46" i="2"/>
  <c r="U46" i="2"/>
  <c r="W45" i="2"/>
  <c r="U45" i="2"/>
  <c r="W43" i="2"/>
  <c r="U43" i="2"/>
  <c r="W42" i="2"/>
  <c r="U42" i="2"/>
  <c r="W40" i="2"/>
  <c r="U40" i="2"/>
  <c r="W39" i="2"/>
  <c r="U39" i="2"/>
  <c r="W38" i="2"/>
  <c r="U38" i="2"/>
  <c r="W36" i="2"/>
  <c r="U36" i="2"/>
  <c r="W33" i="2"/>
  <c r="U33" i="2"/>
  <c r="W32" i="2"/>
  <c r="U32" i="2"/>
  <c r="W30" i="2"/>
  <c r="U30" i="2"/>
  <c r="W27" i="2"/>
  <c r="U27" i="2"/>
  <c r="W26" i="2"/>
  <c r="U26" i="2"/>
  <c r="W25" i="2"/>
  <c r="U25" i="2"/>
  <c r="W24" i="2"/>
  <c r="U24" i="2"/>
  <c r="W23" i="2"/>
  <c r="U23" i="2"/>
  <c r="W21" i="2"/>
  <c r="U21" i="2"/>
  <c r="W20" i="2"/>
  <c r="U20" i="2"/>
  <c r="W19" i="2"/>
  <c r="U19" i="2"/>
  <c r="W17" i="2"/>
  <c r="U17" i="2"/>
  <c r="W16" i="2"/>
  <c r="U16" i="2"/>
  <c r="W15" i="2"/>
  <c r="U15" i="2"/>
  <c r="W14" i="2"/>
  <c r="U14" i="2"/>
  <c r="W13" i="2"/>
  <c r="U13" i="2"/>
  <c r="S70" i="2"/>
  <c r="S69" i="2"/>
  <c r="S68" i="2"/>
  <c r="S67" i="2"/>
  <c r="S66" i="2"/>
  <c r="S65" i="2"/>
  <c r="S64" i="2"/>
  <c r="S63" i="2"/>
  <c r="S62" i="2"/>
  <c r="S60" i="2"/>
  <c r="S59" i="2"/>
  <c r="S58" i="2"/>
  <c r="S55" i="2"/>
  <c r="S53" i="2"/>
  <c r="S52" i="2"/>
  <c r="S51" i="2"/>
  <c r="S50" i="2"/>
  <c r="S49" i="2"/>
  <c r="S48" i="2"/>
  <c r="S46" i="2"/>
  <c r="S45" i="2"/>
  <c r="S43" i="2"/>
  <c r="S42" i="2"/>
  <c r="S40" i="2"/>
  <c r="S39" i="2"/>
  <c r="S38" i="2"/>
  <c r="S36" i="2"/>
  <c r="S33" i="2"/>
  <c r="S32" i="2"/>
  <c r="S30" i="2"/>
  <c r="S27" i="2"/>
  <c r="S26" i="2"/>
  <c r="S25" i="2"/>
  <c r="S24" i="2"/>
  <c r="S23" i="2"/>
  <c r="S21" i="2"/>
  <c r="S20" i="2"/>
  <c r="S19" i="2"/>
  <c r="S17" i="2"/>
  <c r="S16" i="2"/>
  <c r="S15" i="2"/>
  <c r="S14" i="2"/>
  <c r="S13" i="2"/>
  <c r="Q42" i="2"/>
  <c r="O42" i="2"/>
  <c r="M42" i="2"/>
  <c r="K42" i="2"/>
  <c r="I42" i="2"/>
  <c r="G42" i="2" l="1"/>
  <c r="G70" i="2"/>
  <c r="I70" i="2"/>
  <c r="K70" i="2"/>
  <c r="M70" i="2"/>
  <c r="O70" i="2"/>
  <c r="Q70" i="2"/>
  <c r="Q69" i="2"/>
  <c r="O69" i="2"/>
  <c r="M69" i="2"/>
  <c r="K69" i="2"/>
  <c r="I69" i="2"/>
  <c r="Q68" i="2"/>
  <c r="O68" i="2"/>
  <c r="M68" i="2"/>
  <c r="K68" i="2"/>
  <c r="I68" i="2"/>
  <c r="Q67" i="2"/>
  <c r="O67" i="2"/>
  <c r="M67" i="2"/>
  <c r="K67" i="2"/>
  <c r="I67" i="2"/>
  <c r="Q66" i="2"/>
  <c r="O66" i="2"/>
  <c r="M66" i="2"/>
  <c r="K66" i="2"/>
  <c r="I66" i="2"/>
  <c r="Q65" i="2"/>
  <c r="O65" i="2"/>
  <c r="M65" i="2"/>
  <c r="K65" i="2"/>
  <c r="I65" i="2"/>
  <c r="Q64" i="2"/>
  <c r="O64" i="2"/>
  <c r="M64" i="2"/>
  <c r="K64" i="2"/>
  <c r="I64" i="2"/>
  <c r="Q63" i="2"/>
  <c r="O63" i="2"/>
  <c r="M63" i="2"/>
  <c r="K63" i="2"/>
  <c r="I63" i="2"/>
  <c r="Q62" i="2"/>
  <c r="O62" i="2"/>
  <c r="M62" i="2"/>
  <c r="K62" i="2"/>
  <c r="I62" i="2"/>
  <c r="Q60" i="2"/>
  <c r="O60" i="2"/>
  <c r="M60" i="2"/>
  <c r="K60" i="2"/>
  <c r="I60" i="2"/>
  <c r="Q59" i="2"/>
  <c r="O59" i="2"/>
  <c r="M59" i="2"/>
  <c r="K59" i="2"/>
  <c r="I59" i="2"/>
  <c r="Q58" i="2"/>
  <c r="O58" i="2"/>
  <c r="M58" i="2"/>
  <c r="K58" i="2"/>
  <c r="I58" i="2"/>
  <c r="Q55" i="2"/>
  <c r="O55" i="2"/>
  <c r="M55" i="2"/>
  <c r="K55" i="2"/>
  <c r="I55" i="2"/>
  <c r="Q53" i="2"/>
  <c r="O53" i="2"/>
  <c r="M53" i="2"/>
  <c r="K53" i="2"/>
  <c r="I53" i="2"/>
  <c r="Q52" i="2"/>
  <c r="O52" i="2"/>
  <c r="M52" i="2"/>
  <c r="K52" i="2"/>
  <c r="I52" i="2"/>
  <c r="Q51" i="2"/>
  <c r="O51" i="2"/>
  <c r="M51" i="2"/>
  <c r="K51" i="2"/>
  <c r="I51" i="2"/>
  <c r="Q50" i="2"/>
  <c r="O50" i="2"/>
  <c r="M50" i="2"/>
  <c r="K50" i="2"/>
  <c r="I50" i="2"/>
  <c r="Q49" i="2"/>
  <c r="O49" i="2"/>
  <c r="M49" i="2"/>
  <c r="K49" i="2"/>
  <c r="I49" i="2"/>
  <c r="Q48" i="2"/>
  <c r="O48" i="2"/>
  <c r="M48" i="2"/>
  <c r="K48" i="2"/>
  <c r="I48" i="2"/>
  <c r="Q46" i="2"/>
  <c r="O46" i="2"/>
  <c r="M46" i="2"/>
  <c r="K46" i="2"/>
  <c r="I46" i="2"/>
  <c r="Q45" i="2"/>
  <c r="O45" i="2"/>
  <c r="M45" i="2"/>
  <c r="K45" i="2"/>
  <c r="I45" i="2"/>
  <c r="Q43" i="2"/>
  <c r="O43" i="2"/>
  <c r="M43" i="2"/>
  <c r="K43" i="2"/>
  <c r="I43" i="2"/>
  <c r="Q40" i="2"/>
  <c r="O40" i="2"/>
  <c r="M40" i="2"/>
  <c r="K40" i="2"/>
  <c r="I40" i="2"/>
  <c r="Q39" i="2"/>
  <c r="O39" i="2"/>
  <c r="M39" i="2"/>
  <c r="K39" i="2"/>
  <c r="I39" i="2"/>
  <c r="Q38" i="2"/>
  <c r="O38" i="2"/>
  <c r="M38" i="2"/>
  <c r="K38" i="2"/>
  <c r="I38" i="2"/>
  <c r="Q36" i="2"/>
  <c r="O36" i="2"/>
  <c r="M36" i="2"/>
  <c r="K36" i="2"/>
  <c r="I36" i="2"/>
  <c r="Q33" i="2"/>
  <c r="O33" i="2"/>
  <c r="M33" i="2"/>
  <c r="K33" i="2"/>
  <c r="I33" i="2"/>
  <c r="Q32" i="2"/>
  <c r="O32" i="2"/>
  <c r="M32" i="2"/>
  <c r="K32" i="2"/>
  <c r="I32" i="2"/>
  <c r="Q30" i="2"/>
  <c r="O30" i="2"/>
  <c r="M30" i="2"/>
  <c r="K30" i="2"/>
  <c r="I30" i="2"/>
  <c r="I29" i="2"/>
  <c r="Q27" i="2"/>
  <c r="O27" i="2"/>
  <c r="M27" i="2"/>
  <c r="K27" i="2"/>
  <c r="I27" i="2"/>
  <c r="Q26" i="2"/>
  <c r="O26" i="2"/>
  <c r="M26" i="2"/>
  <c r="K26" i="2"/>
  <c r="I26" i="2"/>
  <c r="Q25" i="2"/>
  <c r="O25" i="2"/>
  <c r="M25" i="2"/>
  <c r="K25" i="2"/>
  <c r="I25" i="2"/>
  <c r="Q24" i="2"/>
  <c r="O24" i="2"/>
  <c r="M24" i="2"/>
  <c r="K24" i="2"/>
  <c r="I24" i="2"/>
  <c r="Q23" i="2"/>
  <c r="O23" i="2"/>
  <c r="M23" i="2"/>
  <c r="K23" i="2"/>
  <c r="I23" i="2"/>
  <c r="Q21" i="2"/>
  <c r="O21" i="2"/>
  <c r="M21" i="2"/>
  <c r="K21" i="2"/>
  <c r="I21" i="2"/>
  <c r="Q20" i="2"/>
  <c r="O20" i="2"/>
  <c r="M20" i="2"/>
  <c r="K20" i="2"/>
  <c r="I20" i="2"/>
  <c r="Q19" i="2"/>
  <c r="O19" i="2"/>
  <c r="M19" i="2"/>
  <c r="K19" i="2"/>
  <c r="I19" i="2"/>
  <c r="Q17" i="2"/>
  <c r="O17" i="2"/>
  <c r="M17" i="2"/>
  <c r="K17" i="2"/>
  <c r="I17" i="2"/>
  <c r="Q16" i="2"/>
  <c r="O16" i="2"/>
  <c r="M16" i="2"/>
  <c r="K16" i="2"/>
  <c r="I16" i="2"/>
  <c r="Q15" i="2"/>
  <c r="O15" i="2"/>
  <c r="M15" i="2"/>
  <c r="K15" i="2"/>
  <c r="I15" i="2"/>
  <c r="Q14" i="2"/>
  <c r="O14" i="2"/>
  <c r="M14" i="2"/>
  <c r="K14" i="2"/>
  <c r="I14" i="2"/>
  <c r="M13" i="2"/>
  <c r="Q13" i="2"/>
  <c r="O13" i="2"/>
  <c r="K13" i="2"/>
  <c r="I13" i="2"/>
  <c r="G69" i="2"/>
  <c r="G68" i="2"/>
  <c r="G67" i="2"/>
  <c r="G66" i="2"/>
  <c r="G65" i="2"/>
  <c r="G64" i="2"/>
  <c r="G63" i="2"/>
  <c r="G62" i="2"/>
  <c r="G60" i="2"/>
  <c r="G59" i="2"/>
  <c r="G58" i="2"/>
  <c r="D57" i="2"/>
  <c r="O57" i="2" s="1"/>
  <c r="G55" i="2"/>
  <c r="G53" i="2"/>
  <c r="G52" i="2"/>
  <c r="G51" i="2"/>
  <c r="G50" i="2"/>
  <c r="G49" i="2"/>
  <c r="G48" i="2"/>
  <c r="G46" i="2"/>
  <c r="G45" i="2"/>
  <c r="G43" i="2"/>
  <c r="G40" i="2"/>
  <c r="G39" i="2"/>
  <c r="G38" i="2"/>
  <c r="G36" i="2"/>
  <c r="D35" i="2"/>
  <c r="D34" i="2"/>
  <c r="G33" i="2"/>
  <c r="G32" i="2"/>
  <c r="G30" i="2"/>
  <c r="D29" i="2"/>
  <c r="D28" i="2"/>
  <c r="G27" i="2"/>
  <c r="G26" i="2"/>
  <c r="G25" i="2"/>
  <c r="G24" i="2"/>
  <c r="G23" i="2"/>
  <c r="G21" i="2"/>
  <c r="G20" i="2"/>
  <c r="G19" i="2"/>
  <c r="G17" i="2"/>
  <c r="G16" i="2"/>
  <c r="G15" i="2"/>
  <c r="G14" i="2"/>
  <c r="G13" i="2"/>
  <c r="G35" i="2" l="1"/>
  <c r="W35" i="2"/>
  <c r="U35" i="2"/>
  <c r="S35" i="2"/>
  <c r="G34" i="2"/>
  <c r="W34" i="2"/>
  <c r="S34" i="2"/>
  <c r="U34" i="2"/>
  <c r="G29" i="2"/>
  <c r="W29" i="2"/>
  <c r="S29" i="2"/>
  <c r="U29" i="2"/>
  <c r="G57" i="2"/>
  <c r="W57" i="2"/>
  <c r="U57" i="2"/>
  <c r="S57" i="2"/>
  <c r="G28" i="2"/>
  <c r="G72" i="2" s="1"/>
  <c r="S28" i="2"/>
  <c r="U28" i="2"/>
  <c r="W28" i="2"/>
  <c r="W72" i="2" s="1"/>
  <c r="Q28" i="2"/>
  <c r="Q57" i="2"/>
  <c r="O28" i="2"/>
  <c r="M34" i="2"/>
  <c r="M57" i="2"/>
  <c r="K29" i="2"/>
  <c r="I35" i="2"/>
  <c r="M29" i="2"/>
  <c r="K35" i="2"/>
  <c r="Q34" i="2"/>
  <c r="I28" i="2"/>
  <c r="O29" i="2"/>
  <c r="O72" i="2" s="1"/>
  <c r="B14" i="3" s="1"/>
  <c r="M35" i="2"/>
  <c r="K28" i="2"/>
  <c r="Q29" i="2"/>
  <c r="I34" i="2"/>
  <c r="O35" i="2"/>
  <c r="I57" i="2"/>
  <c r="O34" i="2"/>
  <c r="M28" i="2"/>
  <c r="K34" i="2"/>
  <c r="Q35" i="2"/>
  <c r="K57" i="2"/>
  <c r="G21" i="1"/>
  <c r="B9" i="3" l="1"/>
  <c r="U72" i="2"/>
  <c r="B18" i="3"/>
  <c r="S72" i="2"/>
  <c r="M72" i="2"/>
  <c r="K72" i="2"/>
  <c r="B12" i="3" s="1"/>
  <c r="Q72" i="2"/>
  <c r="B15" i="3" s="1"/>
  <c r="I72" i="2"/>
  <c r="G26" i="1"/>
  <c r="B22" i="3" l="1"/>
  <c r="B23" i="3" s="1"/>
  <c r="B24" i="3" s="1"/>
  <c r="B16" i="3"/>
  <c r="B13" i="3"/>
  <c r="I76" i="2"/>
  <c r="B11" i="3"/>
  <c r="B17" i="3"/>
  <c r="Q75" i="2"/>
  <c r="G69" i="1"/>
  <c r="G63" i="1" l="1"/>
  <c r="G64" i="1"/>
  <c r="F57" i="1" l="1"/>
  <c r="G46" i="1"/>
  <c r="F35" i="1"/>
  <c r="F36" i="1"/>
  <c r="F30" i="1"/>
  <c r="F29" i="1" l="1"/>
  <c r="G50" i="1" l="1"/>
  <c r="G25" i="1" l="1"/>
  <c r="G24" i="1"/>
  <c r="G62" i="1" l="1"/>
  <c r="G27" i="1"/>
  <c r="G58" i="1"/>
  <c r="G65" i="1" l="1"/>
  <c r="G34" i="1" l="1"/>
  <c r="G22" i="1" l="1"/>
  <c r="G28" i="1" l="1"/>
  <c r="G14" i="1" l="1"/>
  <c r="G15" i="1"/>
  <c r="G16" i="1"/>
  <c r="G17" i="1"/>
  <c r="G18" i="1"/>
  <c r="G20" i="1"/>
  <c r="G30" i="1"/>
  <c r="G31" i="1"/>
  <c r="G29" i="1"/>
  <c r="G35" i="1"/>
  <c r="G36" i="1"/>
  <c r="G37" i="1"/>
  <c r="G33" i="1"/>
  <c r="G39" i="1"/>
  <c r="G40" i="1"/>
  <c r="G41" i="1"/>
  <c r="G45" i="1"/>
  <c r="G48" i="1"/>
  <c r="G49" i="1"/>
  <c r="G51" i="1"/>
  <c r="G52" i="1"/>
  <c r="G53" i="1"/>
  <c r="G55" i="1"/>
  <c r="G57" i="1"/>
  <c r="G59" i="1"/>
  <c r="G60" i="1"/>
  <c r="G67" i="1"/>
  <c r="G68" i="1"/>
  <c r="G66" i="1"/>
  <c r="G43" i="1"/>
  <c r="G71" i="1" l="1"/>
  <c r="G74" i="1" s="1"/>
  <c r="G76" i="1" s="1"/>
  <c r="G78" i="1" l="1"/>
</calcChain>
</file>

<file path=xl/sharedStrings.xml><?xml version="1.0" encoding="utf-8"?>
<sst xmlns="http://schemas.openxmlformats.org/spreadsheetml/2006/main" count="505" uniqueCount="194">
  <si>
    <t>Project</t>
  </si>
  <si>
    <t>Client</t>
  </si>
  <si>
    <t>Project No.</t>
  </si>
  <si>
    <t>Prepared by</t>
  </si>
  <si>
    <t>WRM</t>
  </si>
  <si>
    <t>Date</t>
  </si>
  <si>
    <t>Checked by</t>
  </si>
  <si>
    <t>CRS</t>
  </si>
  <si>
    <t>90% Opinion of Probable Construction Cost</t>
  </si>
  <si>
    <t>Spec Section</t>
  </si>
  <si>
    <t>Description</t>
  </si>
  <si>
    <t>Units</t>
  </si>
  <si>
    <t>Quantity</t>
  </si>
  <si>
    <t>Total</t>
  </si>
  <si>
    <t>SCHEDULE A</t>
  </si>
  <si>
    <t>PREPARATION</t>
  </si>
  <si>
    <t>A-1</t>
  </si>
  <si>
    <t>1-09</t>
  </si>
  <si>
    <t>LS</t>
  </si>
  <si>
    <t>A-2</t>
  </si>
  <si>
    <t>1-04</t>
  </si>
  <si>
    <t>Minor Change</t>
  </si>
  <si>
    <t>FA</t>
  </si>
  <si>
    <t>A-3</t>
  </si>
  <si>
    <t>1-05</t>
  </si>
  <si>
    <t>Record Drawings (Minimum Bid $1,500)</t>
  </si>
  <si>
    <t>A-4</t>
  </si>
  <si>
    <t>Roadway Surveying</t>
  </si>
  <si>
    <t>A-5</t>
  </si>
  <si>
    <t>1-07</t>
  </si>
  <si>
    <t>SPCC Plan</t>
  </si>
  <si>
    <t>A-6</t>
  </si>
  <si>
    <t>A-9</t>
  </si>
  <si>
    <t>A-10</t>
  </si>
  <si>
    <t>A-11</t>
  </si>
  <si>
    <t>A-7</t>
  </si>
  <si>
    <t>2-02</t>
  </si>
  <si>
    <t>A-8</t>
  </si>
  <si>
    <t>SY</t>
  </si>
  <si>
    <t>EA</t>
  </si>
  <si>
    <t>A-13</t>
  </si>
  <si>
    <t>TRAFFIC CONTROL</t>
  </si>
  <si>
    <t>1-10</t>
  </si>
  <si>
    <t>Project Temporary Traffic Control</t>
  </si>
  <si>
    <t>ROADWAY PREPARATION</t>
  </si>
  <si>
    <t>LF</t>
  </si>
  <si>
    <t>5-04</t>
  </si>
  <si>
    <t>Planing Bituminous Pavement</t>
  </si>
  <si>
    <t>Pavement Repair Excavation Incl. Haul</t>
  </si>
  <si>
    <t>8-02</t>
  </si>
  <si>
    <t>GlasGrid 8511 Reinforcement</t>
  </si>
  <si>
    <t>TN</t>
  </si>
  <si>
    <t>ROADWAY SECTION</t>
  </si>
  <si>
    <t>A-14</t>
  </si>
  <si>
    <t>A-15</t>
  </si>
  <si>
    <t>A-16</t>
  </si>
  <si>
    <t>A-17</t>
  </si>
  <si>
    <t>A-18</t>
  </si>
  <si>
    <t>A-19</t>
  </si>
  <si>
    <t>A-23</t>
  </si>
  <si>
    <t>4-04</t>
  </si>
  <si>
    <t>Crushed Surfacing Base Course</t>
  </si>
  <si>
    <t>SF</t>
  </si>
  <si>
    <t>7-05</t>
  </si>
  <si>
    <t>7-04</t>
  </si>
  <si>
    <t>Corrugated Polyethylene Storm Sewer Pipe, 12 In. Diam.</t>
  </si>
  <si>
    <t>A-22</t>
  </si>
  <si>
    <t>A-25</t>
  </si>
  <si>
    <t>A-27</t>
  </si>
  <si>
    <t>A-20</t>
  </si>
  <si>
    <t>A-31</t>
  </si>
  <si>
    <t>A-33</t>
  </si>
  <si>
    <t>A-34</t>
  </si>
  <si>
    <t>A-35</t>
  </si>
  <si>
    <t>A-36</t>
  </si>
  <si>
    <t>A-37</t>
  </si>
  <si>
    <t>EROSION CONTROL</t>
  </si>
  <si>
    <t>8-01</t>
  </si>
  <si>
    <t>ESC lead</t>
  </si>
  <si>
    <t>Inlet Protection</t>
  </si>
  <si>
    <t>Erosion/Water Pollution Control</t>
  </si>
  <si>
    <t>EST</t>
  </si>
  <si>
    <t>8-04</t>
  </si>
  <si>
    <t>Cement Conc. Traffic Curb and Gutter</t>
  </si>
  <si>
    <t>8-22</t>
  </si>
  <si>
    <t>Paint Line</t>
  </si>
  <si>
    <t>Painted Wide Lane Line</t>
  </si>
  <si>
    <t>Plastic Crosswalk Line</t>
  </si>
  <si>
    <t xml:space="preserve">Plastic Traffic Arrow </t>
  </si>
  <si>
    <t>Plastic Stop Line</t>
  </si>
  <si>
    <t>8-20</t>
  </si>
  <si>
    <t>TRAFFIC SIGNAL</t>
  </si>
  <si>
    <t>SIDEWALKS AND RAMPS</t>
  </si>
  <si>
    <t>8-14</t>
  </si>
  <si>
    <t>Cement Conc. Sidewalk</t>
  </si>
  <si>
    <t>Cement Conc. Curb Ramp Type Perpendicular</t>
  </si>
  <si>
    <t>OTHER ITEMS</t>
  </si>
  <si>
    <t>7-20</t>
  </si>
  <si>
    <t>A-39</t>
  </si>
  <si>
    <t>8-13</t>
  </si>
  <si>
    <t>Adjust Monument Case and Cover</t>
  </si>
  <si>
    <t>A-40</t>
  </si>
  <si>
    <t>A-41</t>
  </si>
  <si>
    <t>CONSTRUCTION COSTS</t>
  </si>
  <si>
    <t>Miscellaneous Items / Contingency</t>
  </si>
  <si>
    <t>Percentage</t>
  </si>
  <si>
    <t>TOTAL</t>
  </si>
  <si>
    <t>PAVEMENT MARKING</t>
  </si>
  <si>
    <t>Bid Item No.</t>
  </si>
  <si>
    <t>Unit Price</t>
  </si>
  <si>
    <t>ROADSIDE RESTORATION</t>
  </si>
  <si>
    <t>A-12</t>
  </si>
  <si>
    <t>A-42</t>
  </si>
  <si>
    <t>A-45</t>
  </si>
  <si>
    <t>2-11</t>
  </si>
  <si>
    <t>Trimming and Cleanup</t>
  </si>
  <si>
    <t>HR</t>
  </si>
  <si>
    <t>Off-Duty Police Officer</t>
  </si>
  <si>
    <t>SCHEDULE A  - Roadway Rehabilitation</t>
  </si>
  <si>
    <t>Mobilization</t>
  </si>
  <si>
    <t>25-2019-005</t>
  </si>
  <si>
    <t>HMA Cl. 3/8 in. PG 58H-22 for Wearing course</t>
  </si>
  <si>
    <t>HMA Cl. 3/8 in. PG 58H-22 for Leveling course</t>
  </si>
  <si>
    <t>Cement Conc. Curb Ramp Type Single Direction</t>
  </si>
  <si>
    <t>Cement Conc. Curb Ramp Type Parallel</t>
  </si>
  <si>
    <t>Adjust Manhole</t>
  </si>
  <si>
    <t>City of Shoreline</t>
  </si>
  <si>
    <t>2-03</t>
  </si>
  <si>
    <t>Gravel Borrow Incl. Haul</t>
  </si>
  <si>
    <t>CURBING &amp; DRIVEWAYS</t>
  </si>
  <si>
    <t>8-06</t>
  </si>
  <si>
    <t>Cement Conc. Driveway Entrance Type (Drop Down)</t>
  </si>
  <si>
    <t>Adjust Valve</t>
  </si>
  <si>
    <t>HMA Cl. 1/2 in. PG 58H-22 for Pavement repair</t>
  </si>
  <si>
    <t>A-21</t>
  </si>
  <si>
    <t>A-24</t>
  </si>
  <si>
    <t>A-26</t>
  </si>
  <si>
    <t>A-29</t>
  </si>
  <si>
    <t>A-38</t>
  </si>
  <si>
    <t>A-43</t>
  </si>
  <si>
    <t>A-44</t>
  </si>
  <si>
    <t>Painted Bike Symbol</t>
  </si>
  <si>
    <t>Traffic Signal Modifications, 15th Ave NE &amp; Hamlin Park Rd</t>
  </si>
  <si>
    <t>Tree Protection</t>
  </si>
  <si>
    <t>Catch Basin Type 1</t>
  </si>
  <si>
    <t>Catch Basin Type 2 60 In. Diam.</t>
  </si>
  <si>
    <t>Connection to Drainage Structure</t>
  </si>
  <si>
    <t>A-32</t>
  </si>
  <si>
    <t>A-28</t>
  </si>
  <si>
    <t>A-30</t>
  </si>
  <si>
    <t>8-18</t>
  </si>
  <si>
    <t>Removal of Structures and Obstructions</t>
  </si>
  <si>
    <t>Crack Sealing</t>
  </si>
  <si>
    <t>Seeding, Fertilizing, and Mulching</t>
  </si>
  <si>
    <t>Mailbox Support, Type 1</t>
  </si>
  <si>
    <t>Potholing</t>
  </si>
  <si>
    <t>A-46</t>
  </si>
  <si>
    <t>Revised by</t>
  </si>
  <si>
    <t>15TH AVE NE - PAVEMENT PRESERVATION - Ad Ready</t>
  </si>
  <si>
    <t>Pedestrian Traffic Control</t>
  </si>
  <si>
    <t>ENGINEER'S ESTIMATE</t>
  </si>
  <si>
    <t>CONSTRUCTION COSTS, SCHEDULE A</t>
  </si>
  <si>
    <t>8-21</t>
  </si>
  <si>
    <t>Permanent Signing</t>
  </si>
  <si>
    <t>Topsoil Type C</t>
  </si>
  <si>
    <t>A-47</t>
  </si>
  <si>
    <t>A-48</t>
  </si>
  <si>
    <t>BID TABULATION</t>
  </si>
  <si>
    <t>BID NO.: 9571</t>
  </si>
  <si>
    <t>Federal Aid #: STPUL-1611(004)</t>
  </si>
  <si>
    <t>15TH AVE NE PRESERVATION (NE 155TH ST TO NE 160TH ST)</t>
  </si>
  <si>
    <t>median</t>
  </si>
  <si>
    <t>JB ASPHALT</t>
  </si>
  <si>
    <t>CADMAN INC.</t>
  </si>
  <si>
    <t>SRV CONSTRUCTION</t>
  </si>
  <si>
    <t>WESTWATER CONSTRUCTION CO.</t>
  </si>
  <si>
    <t>LAKESIDE INDUSTRIES</t>
  </si>
  <si>
    <t>WATSON ASPHALT PAVING CO.</t>
  </si>
  <si>
    <t>GRANITE CONSTRUCTION CO.</t>
  </si>
  <si>
    <t>Bid Total</t>
  </si>
  <si>
    <t>UDBE Pledge</t>
  </si>
  <si>
    <t>UDBE Pledge Percentage</t>
  </si>
  <si>
    <t>A&amp;M CONTRACTORS 
(APPARENT LOW BIDDER)</t>
  </si>
  <si>
    <t>BID SUMMARY</t>
  </si>
  <si>
    <t>BIDDER</t>
  </si>
  <si>
    <t>A&amp;M CONTRACTORS (low bid)</t>
  </si>
  <si>
    <t>WESTWATER CONSTRUCTION COMPANY</t>
  </si>
  <si>
    <t>BID TOTAL</t>
  </si>
  <si>
    <t>difference from estimate</t>
  </si>
  <si>
    <t>percent difference</t>
  </si>
  <si>
    <t>15% low bid</t>
  </si>
  <si>
    <t>contingency</t>
  </si>
  <si>
    <t>total low bid</t>
  </si>
  <si>
    <t>total +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</si>
</sst>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yyyy\-mm\-dd;@"/>
    <numFmt numFmtId="166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12"/>
      <color theme="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32">
    <xf numFmtId="0" fontId="0" fillId="0" borderId="0" xfId="0"/>
    <xf numFmtId="1" fontId="2" fillId="0" borderId="0" xfId="0" applyNumberFormat="1" applyFont="1"/>
    <xf numFmtId="0" fontId="4" fillId="0" borderId="1" xfId="0" applyFont="1" applyBorder="1"/>
    <xf numFmtId="164" fontId="2" fillId="0" borderId="1" xfId="0" applyNumberFormat="1" applyFont="1" applyBorder="1" applyAlignment="1">
      <alignment horizontal="right" indent="1"/>
    </xf>
    <xf numFmtId="0" fontId="2" fillId="0" borderId="1" xfId="0" applyFont="1" applyBorder="1"/>
    <xf numFmtId="1" fontId="6" fillId="0" borderId="0" xfId="0" applyNumberFormat="1" applyFont="1"/>
    <xf numFmtId="165" fontId="2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8" fillId="0" borderId="0" xfId="0" applyFont="1" applyAlignment="1">
      <alignment vertical="center" readingOrder="1"/>
    </xf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indent="1"/>
    </xf>
    <xf numFmtId="1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right" indent="1"/>
    </xf>
    <xf numFmtId="1" fontId="2" fillId="0" borderId="8" xfId="3" applyNumberFormat="1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5" fontId="2" fillId="0" borderId="8" xfId="1" applyNumberFormat="1" applyFont="1" applyBorder="1" applyAlignment="1">
      <alignment horizontal="center"/>
    </xf>
    <xf numFmtId="0" fontId="2" fillId="0" borderId="8" xfId="6" applyFont="1" applyBorder="1" applyAlignment="1">
      <alignment horizontal="center"/>
    </xf>
    <xf numFmtId="0" fontId="2" fillId="0" borderId="8" xfId="10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center"/>
    </xf>
    <xf numFmtId="0" fontId="2" fillId="0" borderId="0" xfId="6" applyFont="1" applyAlignment="1">
      <alignment horizontal="center"/>
    </xf>
    <xf numFmtId="164" fontId="2" fillId="0" borderId="12" xfId="0" applyNumberFormat="1" applyFont="1" applyBorder="1" applyAlignment="1">
      <alignment horizontal="right" indent="1"/>
    </xf>
    <xf numFmtId="164" fontId="2" fillId="0" borderId="14" xfId="0" applyNumberFormat="1" applyFont="1" applyBorder="1" applyAlignment="1">
      <alignment horizontal="right" indent="1"/>
    </xf>
    <xf numFmtId="0" fontId="12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7" fontId="5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8" xfId="0" applyFont="1" applyFill="1" applyBorder="1" applyAlignment="1">
      <alignment horizontal="left"/>
    </xf>
    <xf numFmtId="0" fontId="2" fillId="0" borderId="8" xfId="3" applyFont="1" applyFill="1" applyBorder="1"/>
    <xf numFmtId="0" fontId="10" fillId="0" borderId="8" xfId="0" applyFont="1" applyFill="1" applyBorder="1" applyAlignment="1">
      <alignment horizontal="center"/>
    </xf>
    <xf numFmtId="0" fontId="2" fillId="0" borderId="8" xfId="6" applyFont="1" applyFill="1" applyBorder="1"/>
    <xf numFmtId="0" fontId="2" fillId="0" borderId="8" xfId="7" applyFont="1" applyFill="1" applyBorder="1"/>
    <xf numFmtId="0" fontId="2" fillId="0" borderId="8" xfId="10" applyFont="1" applyFill="1" applyBorder="1" applyAlignment="1">
      <alignment horizontal="left"/>
    </xf>
    <xf numFmtId="0" fontId="2" fillId="0" borderId="8" xfId="4" applyFont="1" applyFill="1" applyBorder="1"/>
    <xf numFmtId="0" fontId="2" fillId="0" borderId="8" xfId="0" applyFont="1" applyFill="1" applyBorder="1"/>
    <xf numFmtId="0" fontId="2" fillId="0" borderId="8" xfId="14" applyFont="1" applyFill="1" applyBorder="1"/>
    <xf numFmtId="0" fontId="2" fillId="0" borderId="0" xfId="6" applyFont="1" applyFill="1"/>
    <xf numFmtId="0" fontId="10" fillId="0" borderId="11" xfId="0" applyFont="1" applyFill="1" applyBorder="1" applyAlignment="1">
      <alignment horizontal="center"/>
    </xf>
    <xf numFmtId="0" fontId="2" fillId="0" borderId="13" xfId="0" applyFont="1" applyFill="1" applyBorder="1"/>
    <xf numFmtId="0" fontId="12" fillId="0" borderId="0" xfId="0" applyFont="1" applyFill="1" applyAlignment="1">
      <alignment horizontal="left"/>
    </xf>
    <xf numFmtId="0" fontId="0" fillId="0" borderId="0" xfId="0" applyFill="1"/>
    <xf numFmtId="164" fontId="16" fillId="0" borderId="0" xfId="0" applyNumberFormat="1" applyFont="1" applyBorder="1" applyAlignment="1">
      <alignment horizontal="right" indent="1"/>
    </xf>
    <xf numFmtId="0" fontId="10" fillId="0" borderId="2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3" fontId="4" fillId="0" borderId="1" xfId="0" applyNumberFormat="1" applyFont="1" applyBorder="1"/>
    <xf numFmtId="3" fontId="2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3" fontId="2" fillId="0" borderId="0" xfId="0" applyNumberFormat="1" applyFont="1"/>
    <xf numFmtId="3" fontId="5" fillId="0" borderId="7" xfId="0" applyNumberFormat="1" applyFont="1" applyBorder="1" applyAlignment="1">
      <alignment horizontal="center" vertical="top"/>
    </xf>
    <xf numFmtId="3" fontId="2" fillId="0" borderId="10" xfId="0" applyNumberFormat="1" applyFont="1" applyBorder="1" applyAlignment="1">
      <alignment horizontal="center" vertical="top"/>
    </xf>
    <xf numFmtId="3" fontId="2" fillId="0" borderId="8" xfId="0" applyNumberFormat="1" applyFont="1" applyBorder="1" applyAlignment="1">
      <alignment horizontal="center" vertical="top"/>
    </xf>
    <xf numFmtId="3" fontId="2" fillId="0" borderId="8" xfId="0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3" fontId="15" fillId="0" borderId="0" xfId="0" applyNumberFormat="1" applyFont="1" applyBorder="1" applyAlignment="1">
      <alignment horizontal="right"/>
    </xf>
    <xf numFmtId="3" fontId="0" fillId="0" borderId="0" xfId="0" applyNumberFormat="1"/>
    <xf numFmtId="164" fontId="0" fillId="0" borderId="0" xfId="0" applyNumberFormat="1"/>
    <xf numFmtId="1" fontId="2" fillId="0" borderId="8" xfId="3" applyNumberFormat="1" applyFont="1" applyFill="1" applyBorder="1" applyAlignment="1">
      <alignment horizontal="center"/>
    </xf>
    <xf numFmtId="1" fontId="2" fillId="0" borderId="8" xfId="0" quotePrefix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3" fontId="13" fillId="0" borderId="8" xfId="0" applyNumberFormat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right" indent="1"/>
    </xf>
    <xf numFmtId="1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 vertical="top"/>
    </xf>
    <xf numFmtId="3" fontId="2" fillId="0" borderId="8" xfId="0" applyNumberFormat="1" applyFont="1" applyFill="1" applyBorder="1" applyAlignment="1">
      <alignment horizontal="center"/>
    </xf>
    <xf numFmtId="3" fontId="12" fillId="0" borderId="8" xfId="0" applyNumberFormat="1" applyFont="1" applyFill="1" applyBorder="1" applyAlignment="1">
      <alignment horizontal="center" vertical="top"/>
    </xf>
    <xf numFmtId="3" fontId="2" fillId="0" borderId="8" xfId="1" applyNumberFormat="1" applyFont="1" applyFill="1" applyBorder="1" applyAlignment="1">
      <alignment horizontal="center"/>
    </xf>
    <xf numFmtId="0" fontId="2" fillId="0" borderId="8" xfId="6" applyFont="1" applyFill="1" applyBorder="1" applyAlignment="1">
      <alignment horizontal="center"/>
    </xf>
    <xf numFmtId="0" fontId="2" fillId="0" borderId="8" xfId="7" applyFont="1" applyFill="1" applyBorder="1" applyAlignment="1">
      <alignment horizontal="center"/>
    </xf>
    <xf numFmtId="1" fontId="2" fillId="0" borderId="8" xfId="11" applyNumberFormat="1" applyFont="1" applyFill="1" applyBorder="1" applyAlignment="1">
      <alignment horizontal="center"/>
    </xf>
    <xf numFmtId="0" fontId="2" fillId="0" borderId="8" xfId="4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8" xfId="15" applyFont="1" applyFill="1" applyBorder="1" applyAlignment="1">
      <alignment horizontal="center"/>
    </xf>
    <xf numFmtId="0" fontId="2" fillId="0" borderId="8" xfId="3" applyFont="1" applyFill="1" applyBorder="1" applyAlignment="1">
      <alignment horizontal="center"/>
    </xf>
    <xf numFmtId="0" fontId="2" fillId="0" borderId="8" xfId="14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64" fontId="2" fillId="0" borderId="28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indent="1"/>
    </xf>
    <xf numFmtId="1" fontId="2" fillId="0" borderId="8" xfId="3" quotePrefix="1" applyNumberFormat="1" applyFont="1" applyFill="1" applyBorder="1" applyAlignment="1">
      <alignment horizontal="center"/>
    </xf>
    <xf numFmtId="1" fontId="2" fillId="0" borderId="0" xfId="3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center"/>
    </xf>
    <xf numFmtId="0" fontId="2" fillId="0" borderId="34" xfId="0" applyFont="1" applyFill="1" applyBorder="1"/>
    <xf numFmtId="0" fontId="2" fillId="0" borderId="35" xfId="6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3" fontId="2" fillId="0" borderId="34" xfId="0" applyNumberFormat="1" applyFont="1" applyFill="1" applyBorder="1" applyAlignment="1">
      <alignment horizontal="center" vertical="top"/>
    </xf>
    <xf numFmtId="164" fontId="2" fillId="0" borderId="35" xfId="1" applyNumberFormat="1" applyFont="1" applyFill="1" applyBorder="1" applyAlignment="1">
      <alignment horizontal="right" indent="1"/>
    </xf>
    <xf numFmtId="0" fontId="4" fillId="0" borderId="0" xfId="0" applyFont="1" applyBorder="1"/>
    <xf numFmtId="3" fontId="4" fillId="0" borderId="0" xfId="0" applyNumberFormat="1" applyFont="1" applyBorder="1"/>
    <xf numFmtId="164" fontId="2" fillId="0" borderId="0" xfId="0" applyNumberFormat="1" applyFont="1" applyBorder="1" applyAlignment="1">
      <alignment horizontal="right" indent="1"/>
    </xf>
    <xf numFmtId="0" fontId="2" fillId="0" borderId="0" xfId="0" applyFont="1" applyBorder="1"/>
    <xf numFmtId="3" fontId="2" fillId="0" borderId="0" xfId="0" applyNumberFormat="1" applyFont="1" applyBorder="1"/>
    <xf numFmtId="165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center" vertical="top"/>
    </xf>
    <xf numFmtId="164" fontId="5" fillId="0" borderId="37" xfId="0" applyNumberFormat="1" applyFont="1" applyBorder="1" applyAlignment="1">
      <alignment horizontal="center" vertical="center"/>
    </xf>
    <xf numFmtId="0" fontId="2" fillId="0" borderId="26" xfId="0" applyFont="1" applyFill="1" applyBorder="1" applyAlignment="1"/>
    <xf numFmtId="0" fontId="2" fillId="0" borderId="3" xfId="0" applyFont="1" applyFill="1" applyBorder="1" applyAlignment="1"/>
    <xf numFmtId="0" fontId="2" fillId="0" borderId="27" xfId="0" applyFont="1" applyFill="1" applyBorder="1" applyAlignment="1"/>
    <xf numFmtId="3" fontId="5" fillId="0" borderId="36" xfId="0" applyNumberFormat="1" applyFont="1" applyBorder="1" applyAlignment="1"/>
    <xf numFmtId="0" fontId="2" fillId="0" borderId="36" xfId="0" applyFont="1" applyBorder="1"/>
    <xf numFmtId="3" fontId="5" fillId="0" borderId="0" xfId="0" applyNumberFormat="1" applyFont="1" applyBorder="1" applyAlignment="1"/>
    <xf numFmtId="0" fontId="2" fillId="0" borderId="14" xfId="0" applyFont="1" applyBorder="1" applyAlignment="1">
      <alignment horizontal="center"/>
    </xf>
    <xf numFmtId="0" fontId="2" fillId="0" borderId="14" xfId="3" applyFont="1" applyBorder="1" applyAlignment="1">
      <alignment horizontal="center"/>
    </xf>
    <xf numFmtId="0" fontId="2" fillId="0" borderId="14" xfId="6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7" applyFont="1" applyFill="1" applyBorder="1" applyAlignment="1">
      <alignment horizontal="center"/>
    </xf>
    <xf numFmtId="0" fontId="2" fillId="0" borderId="14" xfId="4" applyFont="1" applyFill="1" applyBorder="1" applyAlignment="1">
      <alignment horizontal="center"/>
    </xf>
    <xf numFmtId="0" fontId="2" fillId="0" borderId="14" xfId="3" applyFont="1" applyFill="1" applyBorder="1" applyAlignment="1">
      <alignment horizontal="center"/>
    </xf>
    <xf numFmtId="0" fontId="2" fillId="0" borderId="14" xfId="14" applyFont="1" applyFill="1" applyBorder="1" applyAlignment="1">
      <alignment horizontal="center"/>
    </xf>
    <xf numFmtId="0" fontId="2" fillId="0" borderId="14" xfId="10" applyFont="1" applyBorder="1" applyAlignment="1">
      <alignment horizontal="center"/>
    </xf>
    <xf numFmtId="0" fontId="2" fillId="0" borderId="14" xfId="15" applyFont="1" applyFill="1" applyBorder="1" applyAlignment="1">
      <alignment horizontal="center"/>
    </xf>
    <xf numFmtId="1" fontId="2" fillId="0" borderId="15" xfId="0" quotePrefix="1" applyNumberFormat="1" applyFont="1" applyFill="1" applyBorder="1" applyAlignment="1">
      <alignment horizontal="center"/>
    </xf>
    <xf numFmtId="0" fontId="2" fillId="0" borderId="15" xfId="0" applyFont="1" applyFill="1" applyBorder="1"/>
    <xf numFmtId="3" fontId="2" fillId="0" borderId="15" xfId="0" applyNumberFormat="1" applyFont="1" applyFill="1" applyBorder="1" applyAlignment="1">
      <alignment horizontal="center" vertical="top"/>
    </xf>
    <xf numFmtId="0" fontId="2" fillId="0" borderId="46" xfId="6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3" xfId="3" applyNumberFormat="1" applyFont="1" applyBorder="1" applyAlignment="1">
      <alignment horizontal="center"/>
    </xf>
    <xf numFmtId="1" fontId="2" fillId="0" borderId="13" xfId="3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3" xfId="11" applyNumberFormat="1" applyFont="1" applyFill="1" applyBorder="1" applyAlignment="1">
      <alignment horizontal="center"/>
    </xf>
    <xf numFmtId="1" fontId="2" fillId="0" borderId="13" xfId="3" quotePrefix="1" applyNumberFormat="1" applyFont="1" applyFill="1" applyBorder="1" applyAlignment="1">
      <alignment horizontal="center"/>
    </xf>
    <xf numFmtId="1" fontId="2" fillId="0" borderId="47" xfId="3" quotePrefix="1" applyNumberFormat="1" applyFont="1" applyFill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right" indent="1"/>
    </xf>
    <xf numFmtId="5" fontId="2" fillId="0" borderId="13" xfId="1" applyNumberFormat="1" applyFont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right" indent="1"/>
    </xf>
    <xf numFmtId="164" fontId="2" fillId="0" borderId="13" xfId="0" applyNumberFormat="1" applyFont="1" applyFill="1" applyBorder="1" applyAlignment="1">
      <alignment horizontal="center"/>
    </xf>
    <xf numFmtId="164" fontId="2" fillId="0" borderId="47" xfId="1" applyNumberFormat="1" applyFont="1" applyFill="1" applyBorder="1" applyAlignment="1">
      <alignment horizontal="center"/>
    </xf>
    <xf numFmtId="164" fontId="2" fillId="0" borderId="46" xfId="1" applyNumberFormat="1" applyFont="1" applyFill="1" applyBorder="1" applyAlignment="1">
      <alignment horizontal="right" indent="1"/>
    </xf>
    <xf numFmtId="1" fontId="2" fillId="2" borderId="11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/>
    </xf>
    <xf numFmtId="164" fontId="2" fillId="2" borderId="48" xfId="1" applyNumberFormat="1" applyFont="1" applyFill="1" applyBorder="1" applyAlignment="1">
      <alignment horizontal="center"/>
    </xf>
    <xf numFmtId="164" fontId="2" fillId="2" borderId="37" xfId="0" applyNumberFormat="1" applyFont="1" applyFill="1" applyBorder="1" applyAlignment="1">
      <alignment horizontal="right" indent="1"/>
    </xf>
    <xf numFmtId="164" fontId="2" fillId="2" borderId="11" xfId="1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right" indent="1"/>
    </xf>
    <xf numFmtId="1" fontId="2" fillId="2" borderId="13" xfId="3" applyNumberFormat="1" applyFont="1" applyFill="1" applyBorder="1" applyAlignment="1">
      <alignment horizontal="center"/>
    </xf>
    <xf numFmtId="1" fontId="2" fillId="2" borderId="8" xfId="3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 vertical="top"/>
    </xf>
    <xf numFmtId="0" fontId="2" fillId="2" borderId="14" xfId="6" applyFont="1" applyFill="1" applyBorder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164" fontId="2" fillId="2" borderId="14" xfId="1" applyNumberFormat="1" applyFont="1" applyFill="1" applyBorder="1" applyAlignment="1">
      <alignment horizontal="right" indent="1"/>
    </xf>
    <xf numFmtId="1" fontId="2" fillId="2" borderId="8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3" xfId="11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2" borderId="14" xfId="4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/>
    </xf>
    <xf numFmtId="0" fontId="0" fillId="0" borderId="0" xfId="0" applyBorder="1"/>
    <xf numFmtId="0" fontId="18" fillId="0" borderId="0" xfId="0" applyFont="1"/>
    <xf numFmtId="0" fontId="19" fillId="0" borderId="0" xfId="0" applyFont="1"/>
    <xf numFmtId="0" fontId="3" fillId="0" borderId="0" xfId="0" applyFont="1" applyFill="1" applyAlignment="1">
      <alignment horizontal="left"/>
    </xf>
    <xf numFmtId="8" fontId="0" fillId="0" borderId="0" xfId="0" applyNumberFormat="1"/>
    <xf numFmtId="166" fontId="2" fillId="0" borderId="13" xfId="1" applyNumberFormat="1" applyFont="1" applyBorder="1" applyAlignment="1">
      <alignment horizontal="center"/>
    </xf>
    <xf numFmtId="166" fontId="2" fillId="0" borderId="14" xfId="1" applyNumberFormat="1" applyFont="1" applyBorder="1" applyAlignment="1">
      <alignment horizontal="right" indent="1"/>
    </xf>
    <xf numFmtId="166" fontId="2" fillId="2" borderId="13" xfId="1" applyNumberFormat="1" applyFont="1" applyFill="1" applyBorder="1" applyAlignment="1">
      <alignment horizontal="center"/>
    </xf>
    <xf numFmtId="166" fontId="2" fillId="2" borderId="14" xfId="1" applyNumberFormat="1" applyFont="1" applyFill="1" applyBorder="1" applyAlignment="1">
      <alignment horizontal="right" indent="1"/>
    </xf>
    <xf numFmtId="166" fontId="2" fillId="0" borderId="47" xfId="1" applyNumberFormat="1" applyFont="1" applyBorder="1" applyAlignment="1">
      <alignment horizontal="center"/>
    </xf>
    <xf numFmtId="166" fontId="2" fillId="0" borderId="46" xfId="1" applyNumberFormat="1" applyFont="1" applyBorder="1" applyAlignment="1">
      <alignment horizontal="right" indent="1"/>
    </xf>
    <xf numFmtId="8" fontId="2" fillId="0" borderId="0" xfId="0" applyNumberFormat="1" applyFont="1" applyFill="1" applyBorder="1" applyAlignment="1">
      <alignment horizontal="right" indent="1"/>
    </xf>
    <xf numFmtId="10" fontId="2" fillId="0" borderId="0" xfId="0" applyNumberFormat="1" applyFont="1" applyFill="1" applyBorder="1" applyAlignment="1">
      <alignment horizontal="right" indent="1"/>
    </xf>
    <xf numFmtId="0" fontId="20" fillId="0" borderId="0" xfId="0" applyFont="1" applyAlignment="1">
      <alignment horizontal="right"/>
    </xf>
    <xf numFmtId="10" fontId="0" fillId="0" borderId="0" xfId="0" applyNumberFormat="1"/>
    <xf numFmtId="0" fontId="4" fillId="0" borderId="38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7" fontId="5" fillId="0" borderId="30" xfId="0" applyNumberFormat="1" applyFont="1" applyBorder="1" applyAlignment="1">
      <alignment horizontal="center"/>
    </xf>
    <xf numFmtId="7" fontId="5" fillId="0" borderId="29" xfId="0" applyNumberFormat="1" applyFont="1" applyBorder="1" applyAlignment="1">
      <alignment horizontal="center"/>
    </xf>
    <xf numFmtId="7" fontId="5" fillId="0" borderId="3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7" fontId="5" fillId="0" borderId="43" xfId="0" applyNumberFormat="1" applyFont="1" applyBorder="1" applyAlignment="1">
      <alignment horizontal="center"/>
    </xf>
    <xf numFmtId="7" fontId="5" fillId="0" borderId="34" xfId="0" applyNumberFormat="1" applyFont="1" applyBorder="1" applyAlignment="1">
      <alignment horizontal="center"/>
    </xf>
    <xf numFmtId="7" fontId="5" fillId="0" borderId="44" xfId="0" applyNumberFormat="1" applyFont="1" applyBorder="1" applyAlignment="1">
      <alignment horizontal="center"/>
    </xf>
    <xf numFmtId="7" fontId="5" fillId="0" borderId="4" xfId="0" applyNumberFormat="1" applyFont="1" applyBorder="1" applyAlignment="1">
      <alignment horizontal="center"/>
    </xf>
    <xf numFmtId="7" fontId="5" fillId="0" borderId="5" xfId="0" applyNumberFormat="1" applyFont="1" applyBorder="1" applyAlignment="1">
      <alignment horizontal="center"/>
    </xf>
    <xf numFmtId="7" fontId="5" fillId="0" borderId="6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1" fontId="5" fillId="0" borderId="8" xfId="0" applyNumberFormat="1" applyFont="1" applyBorder="1" applyAlignment="1">
      <alignment horizontal="center" wrapText="1"/>
    </xf>
    <xf numFmtId="1" fontId="5" fillId="0" borderId="15" xfId="0" applyNumberFormat="1" applyFont="1" applyBorder="1" applyAlignment="1">
      <alignment horizontal="center" wrapText="1"/>
    </xf>
    <xf numFmtId="0" fontId="5" fillId="0" borderId="30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27" xfId="0" applyFont="1" applyFill="1" applyBorder="1" applyAlignment="1">
      <alignment horizontal="right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9" fontId="14" fillId="0" borderId="8" xfId="2" applyNumberFormat="1" applyFont="1" applyBorder="1" applyAlignment="1">
      <alignment horizontal="center"/>
    </xf>
  </cellXfs>
  <cellStyles count="16">
    <cellStyle name="Comma" xfId="1" builtinId="3"/>
    <cellStyle name="Currency" xfId="2" builtinId="4"/>
    <cellStyle name="Normal" xfId="0" builtinId="0"/>
    <cellStyle name="Normal 11" xfId="15" xr:uid="{E96B9A7D-5D7A-4C19-95F9-4FF8372E1FD1}"/>
    <cellStyle name="Normal 14" xfId="9" xr:uid="{BD47F444-2FEB-4592-BC50-8B8001BB7420}"/>
    <cellStyle name="Normal 16" xfId="8" xr:uid="{19DEE1E2-1CC1-4374-83E0-C984CF57BF44}"/>
    <cellStyle name="Normal 18" xfId="4" xr:uid="{7049B96F-2F24-4B1F-880A-4E6D897AC804}"/>
    <cellStyle name="Normal 19" xfId="11" xr:uid="{960286EF-D961-44BE-BA76-A4F28F9FA622}"/>
    <cellStyle name="Normal 2" xfId="6" xr:uid="{DA9D2972-E0D2-4B55-8678-F6DF7654530C}"/>
    <cellStyle name="Normal 22" xfId="13" xr:uid="{28DAEAFB-412B-4DC1-B546-D0E54D05BCB5}"/>
    <cellStyle name="Normal 24" xfId="3" xr:uid="{5874FCDB-DF63-4ACB-BB13-32B95B9B3438}"/>
    <cellStyle name="Normal 26" xfId="12" xr:uid="{A25C7D24-18F9-4430-9A1F-17658FB850AC}"/>
    <cellStyle name="Normal 28" xfId="5" xr:uid="{9802160B-4F67-4683-BEBA-4E6EE711BAB9}"/>
    <cellStyle name="Normal 42" xfId="14" xr:uid="{EF1E061F-B208-49D9-80B6-4D3B31B86707}"/>
    <cellStyle name="Normal 5" xfId="7" xr:uid="{B96042E3-0D2E-4BC9-84EE-DE022288D3C0}"/>
    <cellStyle name="Normal 9" xfId="10" xr:uid="{564832E1-83CD-4B1F-917D-97A492A6DC77}"/>
  </cellStyles>
  <dxfs count="8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A9E8-4DFB-4892-AD6B-E968A857470E}">
  <sheetPr>
    <pageSetUpPr fitToPage="1"/>
  </sheetPr>
  <dimension ref="A1:W79"/>
  <sheetViews>
    <sheetView tabSelected="1" zoomScale="70" zoomScaleNormal="70" workbookViewId="0">
      <pane xSplit="7" ySplit="11" topLeftCell="H57" activePane="bottomRight" state="frozen"/>
      <selection pane="topRight" activeCell="H1" sqref="H1"/>
      <selection pane="bottomLeft" activeCell="A12" sqref="A12"/>
      <selection pane="bottomRight" activeCell="G10" sqref="G10:G11"/>
    </sheetView>
  </sheetViews>
  <sheetFormatPr defaultRowHeight="15" x14ac:dyDescent="0.25"/>
  <cols>
    <col min="1" max="2" width="8.7109375" customWidth="1"/>
    <col min="3" max="3" width="50.85546875" style="49" customWidth="1"/>
    <col min="4" max="4" width="15.7109375" style="66" customWidth="1"/>
    <col min="5" max="5" width="9.7109375" customWidth="1"/>
    <col min="6" max="18" width="15.7109375" customWidth="1"/>
    <col min="19" max="19" width="17.7109375" customWidth="1"/>
    <col min="20" max="23" width="15.7109375" customWidth="1"/>
  </cols>
  <sheetData>
    <row r="1" spans="1:23" ht="18" x14ac:dyDescent="0.25">
      <c r="A1" s="172" t="s">
        <v>126</v>
      </c>
    </row>
    <row r="2" spans="1:23" x14ac:dyDescent="0.25">
      <c r="A2" s="171" t="s">
        <v>167</v>
      </c>
    </row>
    <row r="3" spans="1:23" ht="15.75" x14ac:dyDescent="0.25">
      <c r="A3" s="100" t="s">
        <v>170</v>
      </c>
      <c r="B3" s="170"/>
      <c r="C3" s="32"/>
      <c r="D3" s="101"/>
      <c r="E3" s="100"/>
      <c r="F3" s="100"/>
      <c r="G3" s="102"/>
      <c r="H3" s="100"/>
      <c r="I3" s="102"/>
      <c r="J3" s="100"/>
      <c r="K3" s="102"/>
      <c r="L3" s="100"/>
      <c r="M3" s="102"/>
      <c r="N3" s="100"/>
      <c r="O3" s="102"/>
      <c r="P3" s="100"/>
      <c r="Q3" s="102"/>
      <c r="R3" s="100"/>
      <c r="S3" s="102"/>
      <c r="T3" s="100"/>
      <c r="U3" s="102"/>
      <c r="V3" s="100"/>
      <c r="W3" s="102"/>
    </row>
    <row r="4" spans="1:23" x14ac:dyDescent="0.25">
      <c r="A4" s="173" t="s">
        <v>168</v>
      </c>
      <c r="B4" s="103"/>
      <c r="C4" s="33"/>
      <c r="D4" s="104"/>
      <c r="E4" s="103"/>
      <c r="F4" s="103"/>
      <c r="G4" s="102"/>
      <c r="H4" s="103"/>
      <c r="I4" s="102"/>
      <c r="J4" s="103"/>
      <c r="K4" s="102"/>
      <c r="L4" s="103"/>
      <c r="M4" s="102"/>
      <c r="N4" s="103"/>
      <c r="O4" s="102"/>
      <c r="P4" s="103"/>
      <c r="Q4" s="102"/>
      <c r="R4" s="103"/>
      <c r="S4" s="102"/>
      <c r="T4" s="103"/>
      <c r="U4" s="102"/>
      <c r="V4" s="103"/>
      <c r="W4" s="102"/>
    </row>
    <row r="5" spans="1:23" x14ac:dyDescent="0.25">
      <c r="A5" s="173" t="s">
        <v>169</v>
      </c>
      <c r="B5" s="103"/>
      <c r="C5" s="169"/>
      <c r="D5" s="104"/>
      <c r="E5" s="103"/>
      <c r="F5" s="103"/>
      <c r="G5" s="105"/>
      <c r="H5" s="103"/>
      <c r="I5" s="105"/>
      <c r="J5" s="103"/>
      <c r="K5" s="105"/>
      <c r="L5" s="103"/>
      <c r="M5" s="105"/>
      <c r="N5" s="103"/>
      <c r="O5" s="105"/>
      <c r="P5" s="103"/>
      <c r="Q5" s="105"/>
      <c r="R5" s="103"/>
      <c r="S5" s="105"/>
      <c r="T5" s="103"/>
      <c r="U5" s="105"/>
      <c r="V5" s="103"/>
      <c r="W5" s="105"/>
    </row>
    <row r="6" spans="1:23" ht="15.75" thickBot="1" x14ac:dyDescent="0.3">
      <c r="A6" s="7"/>
      <c r="B6" s="7"/>
      <c r="C6" s="34"/>
      <c r="D6" s="107"/>
      <c r="E6" s="103"/>
      <c r="F6" s="106"/>
      <c r="G6" s="105"/>
      <c r="H6" s="106"/>
      <c r="I6" s="105"/>
      <c r="J6" s="106"/>
      <c r="K6" s="105"/>
      <c r="L6" s="106"/>
      <c r="M6" s="105"/>
      <c r="N6" s="106"/>
      <c r="O6" s="105"/>
      <c r="P6" s="106"/>
      <c r="Q6" s="105"/>
      <c r="R6" s="106"/>
      <c r="S6" s="105"/>
      <c r="T6" s="106"/>
      <c r="U6" s="105"/>
      <c r="V6" s="106"/>
      <c r="W6" s="105"/>
    </row>
    <row r="7" spans="1:23" x14ac:dyDescent="0.25">
      <c r="A7" s="9"/>
      <c r="B7" s="9"/>
      <c r="C7" s="34"/>
      <c r="D7" s="115"/>
      <c r="E7" s="103"/>
      <c r="F7" s="185" t="s">
        <v>160</v>
      </c>
      <c r="G7" s="186"/>
      <c r="H7" s="185" t="s">
        <v>182</v>
      </c>
      <c r="I7" s="186"/>
      <c r="J7" s="185" t="s">
        <v>172</v>
      </c>
      <c r="K7" s="186"/>
      <c r="L7" s="185" t="s">
        <v>173</v>
      </c>
      <c r="M7" s="186"/>
      <c r="N7" s="185" t="s">
        <v>174</v>
      </c>
      <c r="O7" s="186"/>
      <c r="P7" s="185" t="s">
        <v>175</v>
      </c>
      <c r="Q7" s="186"/>
      <c r="R7" s="185" t="s">
        <v>176</v>
      </c>
      <c r="S7" s="186"/>
      <c r="T7" s="185" t="s">
        <v>177</v>
      </c>
      <c r="U7" s="186"/>
      <c r="V7" s="185" t="s">
        <v>178</v>
      </c>
      <c r="W7" s="186"/>
    </row>
    <row r="8" spans="1:23" ht="15.75" thickBot="1" x14ac:dyDescent="0.3">
      <c r="A8" s="1"/>
      <c r="B8" s="1"/>
      <c r="C8" s="35"/>
      <c r="D8" s="113"/>
      <c r="E8" s="114"/>
      <c r="F8" s="187"/>
      <c r="G8" s="188"/>
      <c r="H8" s="187"/>
      <c r="I8" s="188"/>
      <c r="J8" s="187"/>
      <c r="K8" s="188"/>
      <c r="L8" s="187"/>
      <c r="M8" s="188"/>
      <c r="N8" s="187"/>
      <c r="O8" s="188"/>
      <c r="P8" s="187"/>
      <c r="Q8" s="188"/>
      <c r="R8" s="187"/>
      <c r="S8" s="188"/>
      <c r="T8" s="187"/>
      <c r="U8" s="188"/>
      <c r="V8" s="187"/>
      <c r="W8" s="188"/>
    </row>
    <row r="9" spans="1:23" x14ac:dyDescent="0.25">
      <c r="A9" s="200" t="s">
        <v>108</v>
      </c>
      <c r="B9" s="203" t="s">
        <v>9</v>
      </c>
      <c r="C9" s="206" t="s">
        <v>10</v>
      </c>
      <c r="D9" s="108" t="s">
        <v>12</v>
      </c>
      <c r="E9" s="209" t="s">
        <v>11</v>
      </c>
      <c r="F9" s="197" t="s">
        <v>109</v>
      </c>
      <c r="G9" s="54" t="s">
        <v>13</v>
      </c>
      <c r="H9" s="197" t="s">
        <v>109</v>
      </c>
      <c r="I9" s="54" t="s">
        <v>13</v>
      </c>
      <c r="J9" s="197" t="s">
        <v>109</v>
      </c>
      <c r="K9" s="54" t="s">
        <v>13</v>
      </c>
      <c r="L9" s="194" t="s">
        <v>109</v>
      </c>
      <c r="M9" s="109" t="s">
        <v>13</v>
      </c>
      <c r="N9" s="189" t="s">
        <v>109</v>
      </c>
      <c r="O9" s="109" t="s">
        <v>13</v>
      </c>
      <c r="P9" s="189" t="s">
        <v>109</v>
      </c>
      <c r="Q9" s="109" t="s">
        <v>13</v>
      </c>
      <c r="R9" s="189" t="s">
        <v>109</v>
      </c>
      <c r="S9" s="109" t="s">
        <v>13</v>
      </c>
      <c r="T9" s="189" t="s">
        <v>109</v>
      </c>
      <c r="U9" s="109" t="s">
        <v>13</v>
      </c>
      <c r="V9" s="189" t="s">
        <v>109</v>
      </c>
      <c r="W9" s="109" t="s">
        <v>13</v>
      </c>
    </row>
    <row r="10" spans="1:23" x14ac:dyDescent="0.25">
      <c r="A10" s="201"/>
      <c r="B10" s="204"/>
      <c r="C10" s="207"/>
      <c r="D10" s="212" t="s">
        <v>14</v>
      </c>
      <c r="E10" s="210"/>
      <c r="F10" s="198"/>
      <c r="G10" s="192" t="s">
        <v>14</v>
      </c>
      <c r="H10" s="198"/>
      <c r="I10" s="192" t="s">
        <v>14</v>
      </c>
      <c r="J10" s="198"/>
      <c r="K10" s="192" t="s">
        <v>14</v>
      </c>
      <c r="L10" s="195"/>
      <c r="M10" s="192" t="s">
        <v>14</v>
      </c>
      <c r="N10" s="190"/>
      <c r="O10" s="192" t="s">
        <v>14</v>
      </c>
      <c r="P10" s="190"/>
      <c r="Q10" s="192" t="s">
        <v>14</v>
      </c>
      <c r="R10" s="190"/>
      <c r="S10" s="192" t="s">
        <v>14</v>
      </c>
      <c r="T10" s="190"/>
      <c r="U10" s="192" t="s">
        <v>14</v>
      </c>
      <c r="V10" s="190"/>
      <c r="W10" s="192" t="s">
        <v>14</v>
      </c>
    </row>
    <row r="11" spans="1:23" ht="15.75" thickBot="1" x14ac:dyDescent="0.3">
      <c r="A11" s="202"/>
      <c r="B11" s="205"/>
      <c r="C11" s="208"/>
      <c r="D11" s="213"/>
      <c r="E11" s="211"/>
      <c r="F11" s="199"/>
      <c r="G11" s="193"/>
      <c r="H11" s="199"/>
      <c r="I11" s="193"/>
      <c r="J11" s="199"/>
      <c r="K11" s="193"/>
      <c r="L11" s="196"/>
      <c r="M11" s="193"/>
      <c r="N11" s="191"/>
      <c r="O11" s="193"/>
      <c r="P11" s="191"/>
      <c r="Q11" s="193"/>
      <c r="R11" s="191"/>
      <c r="S11" s="193"/>
      <c r="T11" s="191"/>
      <c r="U11" s="193"/>
      <c r="V11" s="191"/>
      <c r="W11" s="193"/>
    </row>
    <row r="12" spans="1:23" x14ac:dyDescent="0.25">
      <c r="A12" s="145"/>
      <c r="B12" s="146"/>
      <c r="C12" s="147" t="s">
        <v>15</v>
      </c>
      <c r="D12" s="148"/>
      <c r="E12" s="149"/>
      <c r="F12" s="150"/>
      <c r="G12" s="151"/>
      <c r="H12" s="150"/>
      <c r="I12" s="151"/>
      <c r="J12" s="150"/>
      <c r="K12" s="151"/>
      <c r="L12" s="152"/>
      <c r="M12" s="153"/>
      <c r="N12" s="152"/>
      <c r="O12" s="153"/>
      <c r="P12" s="152"/>
      <c r="Q12" s="153"/>
      <c r="R12" s="152"/>
      <c r="S12" s="153"/>
      <c r="T12" s="152"/>
      <c r="U12" s="153"/>
      <c r="V12" s="152"/>
      <c r="W12" s="153"/>
    </row>
    <row r="13" spans="1:23" x14ac:dyDescent="0.25">
      <c r="A13" s="130" t="s">
        <v>16</v>
      </c>
      <c r="B13" s="14" t="s">
        <v>17</v>
      </c>
      <c r="C13" s="36" t="s">
        <v>119</v>
      </c>
      <c r="D13" s="62">
        <v>1</v>
      </c>
      <c r="E13" s="116" t="s">
        <v>18</v>
      </c>
      <c r="F13" s="137">
        <v>55000</v>
      </c>
      <c r="G13" s="138">
        <f>F13*D13</f>
        <v>55000</v>
      </c>
      <c r="H13" s="175">
        <v>45960</v>
      </c>
      <c r="I13" s="176">
        <f>H13*D13</f>
        <v>45960</v>
      </c>
      <c r="J13" s="175">
        <v>55000</v>
      </c>
      <c r="K13" s="176">
        <f>J13*D13</f>
        <v>55000</v>
      </c>
      <c r="L13" s="175">
        <v>73000</v>
      </c>
      <c r="M13" s="176">
        <f>L13*D13</f>
        <v>73000</v>
      </c>
      <c r="N13" s="175">
        <v>50750</v>
      </c>
      <c r="O13" s="176">
        <f>N13*D13</f>
        <v>50750</v>
      </c>
      <c r="P13" s="175">
        <v>55000</v>
      </c>
      <c r="Q13" s="176">
        <f>P13*D13</f>
        <v>55000</v>
      </c>
      <c r="R13" s="175">
        <v>44500</v>
      </c>
      <c r="S13" s="176">
        <f>R13*D13</f>
        <v>44500</v>
      </c>
      <c r="T13" s="175">
        <v>54000</v>
      </c>
      <c r="U13" s="176">
        <f>D13*T13</f>
        <v>54000</v>
      </c>
      <c r="V13" s="175">
        <v>60000</v>
      </c>
      <c r="W13" s="176">
        <f>D13*V13</f>
        <v>60000</v>
      </c>
    </row>
    <row r="14" spans="1:23" x14ac:dyDescent="0.25">
      <c r="A14" s="131" t="s">
        <v>19</v>
      </c>
      <c r="B14" s="14" t="s">
        <v>20</v>
      </c>
      <c r="C14" s="37" t="s">
        <v>21</v>
      </c>
      <c r="D14" s="63">
        <v>1</v>
      </c>
      <c r="E14" s="117" t="s">
        <v>22</v>
      </c>
      <c r="F14" s="137">
        <v>15000</v>
      </c>
      <c r="G14" s="138">
        <f>F14*D14</f>
        <v>15000</v>
      </c>
      <c r="H14" s="175">
        <v>15000</v>
      </c>
      <c r="I14" s="176">
        <f t="shared" ref="I14:I70" si="0">H14*D14</f>
        <v>15000</v>
      </c>
      <c r="J14" s="175">
        <v>15000</v>
      </c>
      <c r="K14" s="176">
        <f t="shared" ref="K14:K70" si="1">J14*D14</f>
        <v>15000</v>
      </c>
      <c r="L14" s="175">
        <v>15000</v>
      </c>
      <c r="M14" s="176">
        <f t="shared" ref="M14:M70" si="2">L14*D14</f>
        <v>15000</v>
      </c>
      <c r="N14" s="175">
        <v>15000</v>
      </c>
      <c r="O14" s="176">
        <f t="shared" ref="O14:O70" si="3">N14*D14</f>
        <v>15000</v>
      </c>
      <c r="P14" s="175">
        <v>15000</v>
      </c>
      <c r="Q14" s="176">
        <f t="shared" ref="Q14:Q70" si="4">P14*D14</f>
        <v>15000</v>
      </c>
      <c r="R14" s="175">
        <v>15000</v>
      </c>
      <c r="S14" s="176">
        <f t="shared" ref="S14:S17" si="5">R14*D14</f>
        <v>15000</v>
      </c>
      <c r="T14" s="175">
        <v>15000</v>
      </c>
      <c r="U14" s="176">
        <f t="shared" ref="U14:U17" si="6">D14*T14</f>
        <v>15000</v>
      </c>
      <c r="V14" s="175">
        <v>15000</v>
      </c>
      <c r="W14" s="176">
        <f t="shared" ref="W14:W17" si="7">D14*V14</f>
        <v>15000</v>
      </c>
    </row>
    <row r="15" spans="1:23" x14ac:dyDescent="0.25">
      <c r="A15" s="131" t="s">
        <v>23</v>
      </c>
      <c r="B15" s="14" t="s">
        <v>24</v>
      </c>
      <c r="C15" s="37" t="s">
        <v>25</v>
      </c>
      <c r="D15" s="63">
        <v>1</v>
      </c>
      <c r="E15" s="117" t="s">
        <v>18</v>
      </c>
      <c r="F15" s="137">
        <v>1500</v>
      </c>
      <c r="G15" s="138">
        <f>F15*D15</f>
        <v>1500</v>
      </c>
      <c r="H15" s="175">
        <v>1581</v>
      </c>
      <c r="I15" s="176">
        <f t="shared" si="0"/>
        <v>1581</v>
      </c>
      <c r="J15" s="175">
        <v>2500</v>
      </c>
      <c r="K15" s="176">
        <f t="shared" si="1"/>
        <v>2500</v>
      </c>
      <c r="L15" s="175">
        <v>1500</v>
      </c>
      <c r="M15" s="176">
        <f t="shared" si="2"/>
        <v>1500</v>
      </c>
      <c r="N15" s="175">
        <v>1725</v>
      </c>
      <c r="O15" s="176">
        <f t="shared" si="3"/>
        <v>1725</v>
      </c>
      <c r="P15" s="175">
        <v>1500</v>
      </c>
      <c r="Q15" s="176">
        <f t="shared" si="4"/>
        <v>1500</v>
      </c>
      <c r="R15" s="175">
        <v>1500</v>
      </c>
      <c r="S15" s="176">
        <f t="shared" si="5"/>
        <v>1500</v>
      </c>
      <c r="T15" s="175">
        <v>1500</v>
      </c>
      <c r="U15" s="176">
        <f t="shared" si="6"/>
        <v>1500</v>
      </c>
      <c r="V15" s="175">
        <v>1500</v>
      </c>
      <c r="W15" s="176">
        <f t="shared" si="7"/>
        <v>1500</v>
      </c>
    </row>
    <row r="16" spans="1:23" x14ac:dyDescent="0.25">
      <c r="A16" s="131" t="s">
        <v>26</v>
      </c>
      <c r="B16" s="14" t="s">
        <v>24</v>
      </c>
      <c r="C16" s="36" t="s">
        <v>27</v>
      </c>
      <c r="D16" s="62">
        <v>1</v>
      </c>
      <c r="E16" s="116" t="s">
        <v>18</v>
      </c>
      <c r="F16" s="139">
        <v>2500</v>
      </c>
      <c r="G16" s="138">
        <f>F16*D16</f>
        <v>2500</v>
      </c>
      <c r="H16" s="175">
        <v>8356</v>
      </c>
      <c r="I16" s="176">
        <f t="shared" si="0"/>
        <v>8356</v>
      </c>
      <c r="J16" s="175">
        <v>9500</v>
      </c>
      <c r="K16" s="176">
        <f t="shared" si="1"/>
        <v>9500</v>
      </c>
      <c r="L16" s="175">
        <v>4080</v>
      </c>
      <c r="M16" s="176">
        <f t="shared" si="2"/>
        <v>4080</v>
      </c>
      <c r="N16" s="175">
        <v>6100</v>
      </c>
      <c r="O16" s="176">
        <f t="shared" si="3"/>
        <v>6100</v>
      </c>
      <c r="P16" s="175">
        <v>8000</v>
      </c>
      <c r="Q16" s="176">
        <f t="shared" si="4"/>
        <v>8000</v>
      </c>
      <c r="R16" s="175">
        <v>9800</v>
      </c>
      <c r="S16" s="176">
        <f t="shared" si="5"/>
        <v>9800</v>
      </c>
      <c r="T16" s="175">
        <v>9600</v>
      </c>
      <c r="U16" s="176">
        <f t="shared" si="6"/>
        <v>9600</v>
      </c>
      <c r="V16" s="175">
        <v>11500</v>
      </c>
      <c r="W16" s="176">
        <f t="shared" si="7"/>
        <v>11500</v>
      </c>
    </row>
    <row r="17" spans="1:23" x14ac:dyDescent="0.25">
      <c r="A17" s="131" t="s">
        <v>28</v>
      </c>
      <c r="B17" s="14" t="s">
        <v>29</v>
      </c>
      <c r="C17" s="37" t="s">
        <v>30</v>
      </c>
      <c r="D17" s="63">
        <v>1</v>
      </c>
      <c r="E17" s="117" t="s">
        <v>18</v>
      </c>
      <c r="F17" s="137">
        <v>1000</v>
      </c>
      <c r="G17" s="138">
        <f>F17*D17</f>
        <v>1000</v>
      </c>
      <c r="H17" s="175">
        <v>1054</v>
      </c>
      <c r="I17" s="176">
        <f t="shared" si="0"/>
        <v>1054</v>
      </c>
      <c r="J17" s="175">
        <v>1500</v>
      </c>
      <c r="K17" s="176">
        <f t="shared" si="1"/>
        <v>1500</v>
      </c>
      <c r="L17" s="175">
        <v>1200</v>
      </c>
      <c r="M17" s="176">
        <f t="shared" si="2"/>
        <v>1200</v>
      </c>
      <c r="N17" s="175">
        <v>500</v>
      </c>
      <c r="O17" s="176">
        <f t="shared" si="3"/>
        <v>500</v>
      </c>
      <c r="P17" s="175">
        <v>1000</v>
      </c>
      <c r="Q17" s="176">
        <f t="shared" si="4"/>
        <v>1000</v>
      </c>
      <c r="R17" s="175">
        <v>500</v>
      </c>
      <c r="S17" s="176">
        <f t="shared" si="5"/>
        <v>500</v>
      </c>
      <c r="T17" s="175">
        <v>500</v>
      </c>
      <c r="U17" s="176">
        <f t="shared" si="6"/>
        <v>500</v>
      </c>
      <c r="V17" s="175">
        <v>1500</v>
      </c>
      <c r="W17" s="176">
        <f t="shared" si="7"/>
        <v>1500</v>
      </c>
    </row>
    <row r="18" spans="1:23" x14ac:dyDescent="0.25">
      <c r="A18" s="154"/>
      <c r="B18" s="155"/>
      <c r="C18" s="156" t="s">
        <v>41</v>
      </c>
      <c r="D18" s="157"/>
      <c r="E18" s="158"/>
      <c r="F18" s="159"/>
      <c r="G18" s="160"/>
      <c r="H18" s="177"/>
      <c r="I18" s="178"/>
      <c r="J18" s="177"/>
      <c r="K18" s="178"/>
      <c r="L18" s="177"/>
      <c r="M18" s="178"/>
      <c r="N18" s="177"/>
      <c r="O18" s="178"/>
      <c r="P18" s="177"/>
      <c r="Q18" s="178"/>
      <c r="R18" s="177"/>
      <c r="S18" s="178"/>
      <c r="T18" s="177"/>
      <c r="U18" s="178"/>
      <c r="V18" s="177"/>
      <c r="W18" s="178"/>
    </row>
    <row r="19" spans="1:23" x14ac:dyDescent="0.25">
      <c r="A19" s="132" t="s">
        <v>31</v>
      </c>
      <c r="B19" s="74" t="s">
        <v>42</v>
      </c>
      <c r="C19" s="39" t="s">
        <v>43</v>
      </c>
      <c r="D19" s="78">
        <v>1</v>
      </c>
      <c r="E19" s="118" t="s">
        <v>18</v>
      </c>
      <c r="F19" s="140">
        <v>65000</v>
      </c>
      <c r="G19" s="141">
        <f>F19*D19</f>
        <v>65000</v>
      </c>
      <c r="H19" s="175">
        <v>32041</v>
      </c>
      <c r="I19" s="176">
        <f t="shared" si="0"/>
        <v>32041</v>
      </c>
      <c r="J19" s="175">
        <v>44000</v>
      </c>
      <c r="K19" s="176">
        <f t="shared" si="1"/>
        <v>44000</v>
      </c>
      <c r="L19" s="175">
        <v>75000</v>
      </c>
      <c r="M19" s="176">
        <f t="shared" si="2"/>
        <v>75000</v>
      </c>
      <c r="N19" s="175">
        <v>65650</v>
      </c>
      <c r="O19" s="176">
        <f t="shared" si="3"/>
        <v>65650</v>
      </c>
      <c r="P19" s="175">
        <v>55000</v>
      </c>
      <c r="Q19" s="176">
        <f t="shared" si="4"/>
        <v>55000</v>
      </c>
      <c r="R19" s="175">
        <v>90500</v>
      </c>
      <c r="S19" s="176">
        <f t="shared" ref="S19:S21" si="8">R19*D19</f>
        <v>90500</v>
      </c>
      <c r="T19" s="175">
        <v>105900</v>
      </c>
      <c r="U19" s="176">
        <f t="shared" ref="U19:U21" si="9">D19*T19</f>
        <v>105900</v>
      </c>
      <c r="V19" s="175">
        <v>160800</v>
      </c>
      <c r="W19" s="176">
        <f t="shared" ref="W19:W21" si="10">D19*V19</f>
        <v>160800</v>
      </c>
    </row>
    <row r="20" spans="1:23" x14ac:dyDescent="0.25">
      <c r="A20" s="132" t="s">
        <v>35</v>
      </c>
      <c r="B20" s="69" t="s">
        <v>42</v>
      </c>
      <c r="C20" s="36" t="s">
        <v>117</v>
      </c>
      <c r="D20" s="72">
        <v>40</v>
      </c>
      <c r="E20" s="119" t="s">
        <v>116</v>
      </c>
      <c r="F20" s="140">
        <v>125</v>
      </c>
      <c r="G20" s="141">
        <f>F20*D20</f>
        <v>5000</v>
      </c>
      <c r="H20" s="175">
        <v>89</v>
      </c>
      <c r="I20" s="176">
        <f t="shared" si="0"/>
        <v>3560</v>
      </c>
      <c r="J20" s="175">
        <v>130</v>
      </c>
      <c r="K20" s="176">
        <f t="shared" si="1"/>
        <v>5200</v>
      </c>
      <c r="L20" s="175">
        <v>145</v>
      </c>
      <c r="M20" s="176">
        <f t="shared" si="2"/>
        <v>5800</v>
      </c>
      <c r="N20" s="175">
        <v>115</v>
      </c>
      <c r="O20" s="176">
        <f t="shared" si="3"/>
        <v>4600</v>
      </c>
      <c r="P20" s="175">
        <v>150</v>
      </c>
      <c r="Q20" s="176">
        <f t="shared" si="4"/>
        <v>6000</v>
      </c>
      <c r="R20" s="175">
        <v>137.5</v>
      </c>
      <c r="S20" s="176">
        <f t="shared" si="8"/>
        <v>5500</v>
      </c>
      <c r="T20" s="175">
        <v>130</v>
      </c>
      <c r="U20" s="176">
        <f t="shared" si="9"/>
        <v>5200</v>
      </c>
      <c r="V20" s="175">
        <v>140</v>
      </c>
      <c r="W20" s="176">
        <f t="shared" si="10"/>
        <v>5600</v>
      </c>
    </row>
    <row r="21" spans="1:23" s="49" customFormat="1" x14ac:dyDescent="0.25">
      <c r="A21" s="132" t="s">
        <v>37</v>
      </c>
      <c r="B21" s="69" t="s">
        <v>42</v>
      </c>
      <c r="C21" s="36" t="s">
        <v>159</v>
      </c>
      <c r="D21" s="72">
        <v>1</v>
      </c>
      <c r="E21" s="119" t="s">
        <v>18</v>
      </c>
      <c r="F21" s="140">
        <v>10000</v>
      </c>
      <c r="G21" s="141">
        <f>F21*D21</f>
        <v>10000</v>
      </c>
      <c r="H21" s="175">
        <v>8050</v>
      </c>
      <c r="I21" s="176">
        <f t="shared" si="0"/>
        <v>8050</v>
      </c>
      <c r="J21" s="175">
        <v>3500</v>
      </c>
      <c r="K21" s="176">
        <f t="shared" si="1"/>
        <v>3500</v>
      </c>
      <c r="L21" s="175">
        <v>3600</v>
      </c>
      <c r="M21" s="176">
        <f t="shared" si="2"/>
        <v>3600</v>
      </c>
      <c r="N21" s="175">
        <v>4600</v>
      </c>
      <c r="O21" s="176">
        <f t="shared" si="3"/>
        <v>4600</v>
      </c>
      <c r="P21" s="175">
        <v>2500</v>
      </c>
      <c r="Q21" s="176">
        <f t="shared" si="4"/>
        <v>2500</v>
      </c>
      <c r="R21" s="175">
        <v>2000</v>
      </c>
      <c r="S21" s="176">
        <f t="shared" si="8"/>
        <v>2000</v>
      </c>
      <c r="T21" s="175">
        <v>10000</v>
      </c>
      <c r="U21" s="176">
        <f t="shared" si="9"/>
        <v>10000</v>
      </c>
      <c r="V21" s="175">
        <v>8000</v>
      </c>
      <c r="W21" s="176">
        <f t="shared" si="10"/>
        <v>8000</v>
      </c>
    </row>
    <row r="22" spans="1:23" x14ac:dyDescent="0.25">
      <c r="A22" s="154"/>
      <c r="B22" s="155"/>
      <c r="C22" s="156" t="s">
        <v>44</v>
      </c>
      <c r="D22" s="157"/>
      <c r="E22" s="158"/>
      <c r="F22" s="159"/>
      <c r="G22" s="160"/>
      <c r="H22" s="177"/>
      <c r="I22" s="178"/>
      <c r="J22" s="177"/>
      <c r="K22" s="178"/>
      <c r="L22" s="177"/>
      <c r="M22" s="178"/>
      <c r="N22" s="177"/>
      <c r="O22" s="178"/>
      <c r="P22" s="177"/>
      <c r="Q22" s="178"/>
      <c r="R22" s="177"/>
      <c r="S22" s="178"/>
      <c r="T22" s="177"/>
      <c r="U22" s="178"/>
      <c r="V22" s="177"/>
      <c r="W22" s="178"/>
    </row>
    <row r="23" spans="1:23" x14ac:dyDescent="0.25">
      <c r="A23" s="132" t="s">
        <v>32</v>
      </c>
      <c r="B23" s="74" t="s">
        <v>36</v>
      </c>
      <c r="C23" s="36" t="s">
        <v>151</v>
      </c>
      <c r="D23" s="75">
        <v>1</v>
      </c>
      <c r="E23" s="119" t="s">
        <v>18</v>
      </c>
      <c r="F23" s="140">
        <v>15000</v>
      </c>
      <c r="G23" s="141">
        <f t="shared" ref="G23:G30" si="11">F23*D23</f>
        <v>15000</v>
      </c>
      <c r="H23" s="175">
        <v>13592</v>
      </c>
      <c r="I23" s="176">
        <f t="shared" si="0"/>
        <v>13592</v>
      </c>
      <c r="J23" s="175">
        <v>16000</v>
      </c>
      <c r="K23" s="176">
        <f t="shared" si="1"/>
        <v>16000</v>
      </c>
      <c r="L23" s="175">
        <v>20200</v>
      </c>
      <c r="M23" s="176">
        <f t="shared" si="2"/>
        <v>20200</v>
      </c>
      <c r="N23" s="175">
        <v>28000</v>
      </c>
      <c r="O23" s="176">
        <f t="shared" si="3"/>
        <v>28000</v>
      </c>
      <c r="P23" s="175">
        <v>15000</v>
      </c>
      <c r="Q23" s="176">
        <f t="shared" si="4"/>
        <v>15000</v>
      </c>
      <c r="R23" s="175">
        <v>44000</v>
      </c>
      <c r="S23" s="176">
        <f t="shared" ref="S23:S30" si="12">R23*D23</f>
        <v>44000</v>
      </c>
      <c r="T23" s="175">
        <v>38400</v>
      </c>
      <c r="U23" s="176">
        <f t="shared" ref="U23:U30" si="13">D23*T23</f>
        <v>38400</v>
      </c>
      <c r="V23" s="175">
        <v>16800</v>
      </c>
      <c r="W23" s="176">
        <f t="shared" ref="W23:W30" si="14">D23*V23</f>
        <v>16800</v>
      </c>
    </row>
    <row r="24" spans="1:23" x14ac:dyDescent="0.25">
      <c r="A24" s="132" t="s">
        <v>33</v>
      </c>
      <c r="B24" s="74" t="s">
        <v>36</v>
      </c>
      <c r="C24" s="36" t="s">
        <v>143</v>
      </c>
      <c r="D24" s="75">
        <v>1</v>
      </c>
      <c r="E24" s="119" t="s">
        <v>39</v>
      </c>
      <c r="F24" s="140">
        <v>500</v>
      </c>
      <c r="G24" s="141">
        <f t="shared" si="11"/>
        <v>500</v>
      </c>
      <c r="H24" s="175">
        <v>527</v>
      </c>
      <c r="I24" s="176">
        <f t="shared" si="0"/>
        <v>527</v>
      </c>
      <c r="J24" s="175">
        <v>500</v>
      </c>
      <c r="K24" s="176">
        <f t="shared" si="1"/>
        <v>500</v>
      </c>
      <c r="L24" s="175">
        <v>960</v>
      </c>
      <c r="M24" s="176">
        <f t="shared" si="2"/>
        <v>960</v>
      </c>
      <c r="N24" s="175">
        <v>600</v>
      </c>
      <c r="O24" s="176">
        <f t="shared" si="3"/>
        <v>600</v>
      </c>
      <c r="P24" s="175">
        <v>1000</v>
      </c>
      <c r="Q24" s="176">
        <f t="shared" si="4"/>
        <v>1000</v>
      </c>
      <c r="R24" s="175">
        <v>650</v>
      </c>
      <c r="S24" s="176">
        <f t="shared" si="12"/>
        <v>650</v>
      </c>
      <c r="T24" s="175">
        <v>600</v>
      </c>
      <c r="U24" s="176">
        <f t="shared" si="13"/>
        <v>600</v>
      </c>
      <c r="V24" s="175">
        <v>635</v>
      </c>
      <c r="W24" s="176">
        <f t="shared" si="14"/>
        <v>635</v>
      </c>
    </row>
    <row r="25" spans="1:23" x14ac:dyDescent="0.25">
      <c r="A25" s="132" t="s">
        <v>34</v>
      </c>
      <c r="B25" s="69" t="s">
        <v>36</v>
      </c>
      <c r="C25" s="36" t="s">
        <v>155</v>
      </c>
      <c r="D25" s="75">
        <v>2</v>
      </c>
      <c r="E25" s="119" t="s">
        <v>39</v>
      </c>
      <c r="F25" s="140">
        <v>500</v>
      </c>
      <c r="G25" s="141">
        <f t="shared" si="11"/>
        <v>1000</v>
      </c>
      <c r="H25" s="175">
        <v>527</v>
      </c>
      <c r="I25" s="176">
        <f t="shared" si="0"/>
        <v>1054</v>
      </c>
      <c r="J25" s="175">
        <v>500</v>
      </c>
      <c r="K25" s="176">
        <f t="shared" si="1"/>
        <v>1000</v>
      </c>
      <c r="L25" s="175">
        <v>3000</v>
      </c>
      <c r="M25" s="176">
        <f t="shared" si="2"/>
        <v>6000</v>
      </c>
      <c r="N25" s="175">
        <v>880</v>
      </c>
      <c r="O25" s="176">
        <f t="shared" si="3"/>
        <v>1760</v>
      </c>
      <c r="P25" s="175">
        <v>500</v>
      </c>
      <c r="Q25" s="176">
        <f t="shared" si="4"/>
        <v>1000</v>
      </c>
      <c r="R25" s="175">
        <v>1100</v>
      </c>
      <c r="S25" s="176">
        <f t="shared" si="12"/>
        <v>2200</v>
      </c>
      <c r="T25" s="175">
        <v>1200</v>
      </c>
      <c r="U25" s="176">
        <f t="shared" si="13"/>
        <v>2400</v>
      </c>
      <c r="V25" s="175">
        <v>1120</v>
      </c>
      <c r="W25" s="176">
        <f t="shared" si="14"/>
        <v>2240</v>
      </c>
    </row>
    <row r="26" spans="1:23" x14ac:dyDescent="0.25">
      <c r="A26" s="132" t="s">
        <v>111</v>
      </c>
      <c r="B26" s="74" t="s">
        <v>127</v>
      </c>
      <c r="C26" s="36" t="s">
        <v>128</v>
      </c>
      <c r="D26" s="75">
        <v>100</v>
      </c>
      <c r="E26" s="119" t="s">
        <v>51</v>
      </c>
      <c r="F26" s="140">
        <v>25</v>
      </c>
      <c r="G26" s="141">
        <f t="shared" si="11"/>
        <v>2500</v>
      </c>
      <c r="H26" s="175">
        <v>48</v>
      </c>
      <c r="I26" s="176">
        <f t="shared" si="0"/>
        <v>4800</v>
      </c>
      <c r="J26" s="175">
        <v>40</v>
      </c>
      <c r="K26" s="176">
        <f t="shared" si="1"/>
        <v>4000</v>
      </c>
      <c r="L26" s="175">
        <v>43</v>
      </c>
      <c r="M26" s="176">
        <f t="shared" si="2"/>
        <v>4300</v>
      </c>
      <c r="N26" s="175">
        <v>62.5</v>
      </c>
      <c r="O26" s="176">
        <f t="shared" si="3"/>
        <v>6250</v>
      </c>
      <c r="P26" s="175">
        <v>1</v>
      </c>
      <c r="Q26" s="176">
        <f t="shared" si="4"/>
        <v>100</v>
      </c>
      <c r="R26" s="175">
        <v>83</v>
      </c>
      <c r="S26" s="176">
        <f t="shared" si="12"/>
        <v>8300</v>
      </c>
      <c r="T26" s="175">
        <v>81</v>
      </c>
      <c r="U26" s="176">
        <f t="shared" si="13"/>
        <v>8100</v>
      </c>
      <c r="V26" s="175">
        <v>30</v>
      </c>
      <c r="W26" s="176">
        <f t="shared" si="14"/>
        <v>3000</v>
      </c>
    </row>
    <row r="27" spans="1:23" s="49" customFormat="1" x14ac:dyDescent="0.25">
      <c r="A27" s="132" t="s">
        <v>40</v>
      </c>
      <c r="B27" s="69" t="s">
        <v>114</v>
      </c>
      <c r="C27" s="36" t="s">
        <v>115</v>
      </c>
      <c r="D27" s="72">
        <v>1</v>
      </c>
      <c r="E27" s="119" t="s">
        <v>18</v>
      </c>
      <c r="F27" s="140">
        <v>1500</v>
      </c>
      <c r="G27" s="141">
        <f t="shared" si="11"/>
        <v>1500</v>
      </c>
      <c r="H27" s="175">
        <v>2635</v>
      </c>
      <c r="I27" s="176">
        <f t="shared" si="0"/>
        <v>2635</v>
      </c>
      <c r="J27" s="175">
        <v>3500</v>
      </c>
      <c r="K27" s="176">
        <f t="shared" si="1"/>
        <v>3500</v>
      </c>
      <c r="L27" s="175">
        <v>3000</v>
      </c>
      <c r="M27" s="176">
        <f t="shared" si="2"/>
        <v>3000</v>
      </c>
      <c r="N27" s="175">
        <v>5200</v>
      </c>
      <c r="O27" s="176">
        <f t="shared" si="3"/>
        <v>5200</v>
      </c>
      <c r="P27" s="175">
        <v>1500</v>
      </c>
      <c r="Q27" s="176">
        <f t="shared" si="4"/>
        <v>1500</v>
      </c>
      <c r="R27" s="175">
        <v>2400</v>
      </c>
      <c r="S27" s="176">
        <f t="shared" si="12"/>
        <v>2400</v>
      </c>
      <c r="T27" s="175">
        <v>3000</v>
      </c>
      <c r="U27" s="176">
        <f t="shared" si="13"/>
        <v>3000</v>
      </c>
      <c r="V27" s="175">
        <v>18500</v>
      </c>
      <c r="W27" s="176">
        <f t="shared" si="14"/>
        <v>18500</v>
      </c>
    </row>
    <row r="28" spans="1:23" x14ac:dyDescent="0.25">
      <c r="A28" s="132" t="s">
        <v>53</v>
      </c>
      <c r="B28" s="69" t="s">
        <v>46</v>
      </c>
      <c r="C28" s="40" t="s">
        <v>50</v>
      </c>
      <c r="D28" s="76">
        <f>(5*15*45)/9</f>
        <v>375</v>
      </c>
      <c r="E28" s="120" t="s">
        <v>38</v>
      </c>
      <c r="F28" s="140">
        <v>12</v>
      </c>
      <c r="G28" s="141">
        <f t="shared" si="11"/>
        <v>4500</v>
      </c>
      <c r="H28" s="175">
        <v>29</v>
      </c>
      <c r="I28" s="176">
        <f t="shared" si="0"/>
        <v>10875</v>
      </c>
      <c r="J28" s="175">
        <v>20</v>
      </c>
      <c r="K28" s="176">
        <f t="shared" si="1"/>
        <v>7500</v>
      </c>
      <c r="L28" s="175">
        <v>24</v>
      </c>
      <c r="M28" s="176">
        <f t="shared" si="2"/>
        <v>9000</v>
      </c>
      <c r="N28" s="175">
        <v>23</v>
      </c>
      <c r="O28" s="176">
        <f t="shared" si="3"/>
        <v>8625</v>
      </c>
      <c r="P28" s="175">
        <v>15</v>
      </c>
      <c r="Q28" s="176">
        <f t="shared" si="4"/>
        <v>5625</v>
      </c>
      <c r="R28" s="175">
        <v>14</v>
      </c>
      <c r="S28" s="176">
        <f t="shared" si="12"/>
        <v>5250</v>
      </c>
      <c r="T28" s="175">
        <v>20</v>
      </c>
      <c r="U28" s="176">
        <f t="shared" si="13"/>
        <v>7500</v>
      </c>
      <c r="V28" s="175">
        <v>9</v>
      </c>
      <c r="W28" s="176">
        <f t="shared" si="14"/>
        <v>3375</v>
      </c>
    </row>
    <row r="29" spans="1:23" x14ac:dyDescent="0.25">
      <c r="A29" s="132" t="s">
        <v>54</v>
      </c>
      <c r="B29" s="74" t="s">
        <v>46</v>
      </c>
      <c r="C29" s="39" t="s">
        <v>47</v>
      </c>
      <c r="D29" s="75">
        <f>ROUNDUP(61203/9,-3)</f>
        <v>7000</v>
      </c>
      <c r="E29" s="118" t="s">
        <v>38</v>
      </c>
      <c r="F29" s="140">
        <v>6</v>
      </c>
      <c r="G29" s="141">
        <f t="shared" si="11"/>
        <v>42000</v>
      </c>
      <c r="H29" s="175">
        <v>4</v>
      </c>
      <c r="I29" s="176">
        <f t="shared" si="0"/>
        <v>28000</v>
      </c>
      <c r="J29" s="175">
        <v>8</v>
      </c>
      <c r="K29" s="176">
        <f t="shared" si="1"/>
        <v>56000</v>
      </c>
      <c r="L29" s="175">
        <v>5.45</v>
      </c>
      <c r="M29" s="176">
        <f t="shared" si="2"/>
        <v>38150</v>
      </c>
      <c r="N29" s="175">
        <v>4.5</v>
      </c>
      <c r="O29" s="176">
        <f t="shared" si="3"/>
        <v>31500</v>
      </c>
      <c r="P29" s="175">
        <v>10</v>
      </c>
      <c r="Q29" s="176">
        <f t="shared" si="4"/>
        <v>70000</v>
      </c>
      <c r="R29" s="175">
        <v>5</v>
      </c>
      <c r="S29" s="176">
        <f t="shared" si="12"/>
        <v>35000</v>
      </c>
      <c r="T29" s="175">
        <v>6.2</v>
      </c>
      <c r="U29" s="176">
        <f t="shared" si="13"/>
        <v>43400</v>
      </c>
      <c r="V29" s="175">
        <v>3.25</v>
      </c>
      <c r="W29" s="176">
        <f t="shared" si="14"/>
        <v>22750</v>
      </c>
    </row>
    <row r="30" spans="1:23" x14ac:dyDescent="0.25">
      <c r="A30" s="132" t="s">
        <v>55</v>
      </c>
      <c r="B30" s="74" t="s">
        <v>46</v>
      </c>
      <c r="C30" s="40" t="s">
        <v>152</v>
      </c>
      <c r="D30" s="76">
        <v>1</v>
      </c>
      <c r="E30" s="120" t="s">
        <v>22</v>
      </c>
      <c r="F30" s="140">
        <v>3000</v>
      </c>
      <c r="G30" s="141">
        <f t="shared" si="11"/>
        <v>3000</v>
      </c>
      <c r="H30" s="175">
        <v>3000</v>
      </c>
      <c r="I30" s="176">
        <f t="shared" si="0"/>
        <v>3000</v>
      </c>
      <c r="J30" s="175">
        <v>3000</v>
      </c>
      <c r="K30" s="176">
        <f t="shared" si="1"/>
        <v>3000</v>
      </c>
      <c r="L30" s="175">
        <v>3000</v>
      </c>
      <c r="M30" s="176">
        <f t="shared" si="2"/>
        <v>3000</v>
      </c>
      <c r="N30" s="175">
        <v>3000</v>
      </c>
      <c r="O30" s="176">
        <f t="shared" si="3"/>
        <v>3000</v>
      </c>
      <c r="P30" s="175">
        <v>3000</v>
      </c>
      <c r="Q30" s="176">
        <f t="shared" si="4"/>
        <v>3000</v>
      </c>
      <c r="R30" s="175">
        <v>3000</v>
      </c>
      <c r="S30" s="176">
        <f t="shared" si="12"/>
        <v>3000</v>
      </c>
      <c r="T30" s="175">
        <v>3000</v>
      </c>
      <c r="U30" s="176">
        <f t="shared" si="13"/>
        <v>3000</v>
      </c>
      <c r="V30" s="175">
        <v>3000</v>
      </c>
      <c r="W30" s="176">
        <f t="shared" si="14"/>
        <v>3000</v>
      </c>
    </row>
    <row r="31" spans="1:23" x14ac:dyDescent="0.25">
      <c r="A31" s="154"/>
      <c r="B31" s="161"/>
      <c r="C31" s="156" t="s">
        <v>52</v>
      </c>
      <c r="D31" s="157"/>
      <c r="E31" s="162"/>
      <c r="F31" s="159"/>
      <c r="G31" s="160"/>
      <c r="H31" s="177"/>
      <c r="I31" s="178"/>
      <c r="J31" s="177"/>
      <c r="K31" s="178"/>
      <c r="L31" s="177"/>
      <c r="M31" s="178"/>
      <c r="N31" s="177"/>
      <c r="O31" s="178"/>
      <c r="P31" s="177"/>
      <c r="Q31" s="178"/>
      <c r="R31" s="177"/>
      <c r="S31" s="178"/>
      <c r="T31" s="177"/>
      <c r="U31" s="178"/>
      <c r="V31" s="177"/>
      <c r="W31" s="178"/>
    </row>
    <row r="32" spans="1:23" x14ac:dyDescent="0.25">
      <c r="A32" s="132" t="s">
        <v>56</v>
      </c>
      <c r="B32" s="74" t="s">
        <v>60</v>
      </c>
      <c r="C32" s="36" t="s">
        <v>61</v>
      </c>
      <c r="D32" s="75">
        <v>60</v>
      </c>
      <c r="E32" s="119" t="s">
        <v>51</v>
      </c>
      <c r="F32" s="140">
        <v>30</v>
      </c>
      <c r="G32" s="141">
        <f>F32*D32</f>
        <v>1800</v>
      </c>
      <c r="H32" s="175">
        <v>45</v>
      </c>
      <c r="I32" s="176">
        <f t="shared" si="0"/>
        <v>2700</v>
      </c>
      <c r="J32" s="175">
        <v>40</v>
      </c>
      <c r="K32" s="176">
        <f t="shared" si="1"/>
        <v>2400</v>
      </c>
      <c r="L32" s="175">
        <v>46.5</v>
      </c>
      <c r="M32" s="176">
        <f t="shared" si="2"/>
        <v>2790</v>
      </c>
      <c r="N32" s="175">
        <v>65.5</v>
      </c>
      <c r="O32" s="176">
        <f t="shared" si="3"/>
        <v>3930</v>
      </c>
      <c r="P32" s="175">
        <v>65</v>
      </c>
      <c r="Q32" s="176">
        <f t="shared" si="4"/>
        <v>3900</v>
      </c>
      <c r="R32" s="175">
        <v>106</v>
      </c>
      <c r="S32" s="176">
        <f t="shared" ref="S32:S36" si="15">R32*D32</f>
        <v>6360</v>
      </c>
      <c r="T32" s="175">
        <v>104</v>
      </c>
      <c r="U32" s="176">
        <f t="shared" ref="U32:U36" si="16">D32*T32</f>
        <v>6240</v>
      </c>
      <c r="V32" s="175">
        <v>36</v>
      </c>
      <c r="W32" s="176">
        <f t="shared" ref="W32:W36" si="17">D32*V32</f>
        <v>2160</v>
      </c>
    </row>
    <row r="33" spans="1:23" x14ac:dyDescent="0.25">
      <c r="A33" s="132" t="s">
        <v>57</v>
      </c>
      <c r="B33" s="69" t="s">
        <v>46</v>
      </c>
      <c r="C33" s="36" t="s">
        <v>48</v>
      </c>
      <c r="D33" s="72">
        <v>100</v>
      </c>
      <c r="E33" s="119" t="s">
        <v>38</v>
      </c>
      <c r="F33" s="140">
        <v>35</v>
      </c>
      <c r="G33" s="141">
        <f>F33*D33</f>
        <v>3500</v>
      </c>
      <c r="H33" s="175">
        <v>33</v>
      </c>
      <c r="I33" s="176">
        <f t="shared" si="0"/>
        <v>3300</v>
      </c>
      <c r="J33" s="175">
        <v>8</v>
      </c>
      <c r="K33" s="176">
        <f t="shared" si="1"/>
        <v>800</v>
      </c>
      <c r="L33" s="175">
        <v>146.69999999999999</v>
      </c>
      <c r="M33" s="176">
        <f t="shared" si="2"/>
        <v>14669.999999999998</v>
      </c>
      <c r="N33" s="175">
        <v>158</v>
      </c>
      <c r="O33" s="176">
        <f t="shared" si="3"/>
        <v>15800</v>
      </c>
      <c r="P33" s="175">
        <v>150</v>
      </c>
      <c r="Q33" s="176">
        <f t="shared" si="4"/>
        <v>15000</v>
      </c>
      <c r="R33" s="175">
        <v>204</v>
      </c>
      <c r="S33" s="176">
        <f t="shared" si="15"/>
        <v>20400</v>
      </c>
      <c r="T33" s="175">
        <v>192</v>
      </c>
      <c r="U33" s="176">
        <f t="shared" si="16"/>
        <v>19200</v>
      </c>
      <c r="V33" s="175">
        <v>90</v>
      </c>
      <c r="W33" s="176">
        <f t="shared" si="17"/>
        <v>9000</v>
      </c>
    </row>
    <row r="34" spans="1:23" x14ac:dyDescent="0.25">
      <c r="A34" s="132" t="s">
        <v>58</v>
      </c>
      <c r="B34" s="74" t="s">
        <v>46</v>
      </c>
      <c r="C34" s="36" t="s">
        <v>121</v>
      </c>
      <c r="D34" s="75">
        <f>ROUNDUP((61201/9*(2/36)*2.05),-1)</f>
        <v>780</v>
      </c>
      <c r="E34" s="119" t="s">
        <v>51</v>
      </c>
      <c r="F34" s="140">
        <v>125</v>
      </c>
      <c r="G34" s="141">
        <f>F34*D34</f>
        <v>97500</v>
      </c>
      <c r="H34" s="175">
        <v>128</v>
      </c>
      <c r="I34" s="176">
        <f t="shared" si="0"/>
        <v>99840</v>
      </c>
      <c r="J34" s="175">
        <v>120</v>
      </c>
      <c r="K34" s="176">
        <f t="shared" si="1"/>
        <v>93600</v>
      </c>
      <c r="L34" s="175">
        <v>117.4</v>
      </c>
      <c r="M34" s="176">
        <f t="shared" si="2"/>
        <v>91572</v>
      </c>
      <c r="N34" s="175">
        <v>136</v>
      </c>
      <c r="O34" s="176">
        <f t="shared" si="3"/>
        <v>106080</v>
      </c>
      <c r="P34" s="175">
        <v>110</v>
      </c>
      <c r="Q34" s="176">
        <f t="shared" si="4"/>
        <v>85800</v>
      </c>
      <c r="R34" s="175">
        <v>121.5</v>
      </c>
      <c r="S34" s="176">
        <f t="shared" si="15"/>
        <v>94770</v>
      </c>
      <c r="T34" s="175">
        <v>118</v>
      </c>
      <c r="U34" s="176">
        <f t="shared" si="16"/>
        <v>92040</v>
      </c>
      <c r="V34" s="175">
        <v>115</v>
      </c>
      <c r="W34" s="176">
        <f t="shared" si="17"/>
        <v>89700</v>
      </c>
    </row>
    <row r="35" spans="1:23" x14ac:dyDescent="0.25">
      <c r="A35" s="132" t="s">
        <v>69</v>
      </c>
      <c r="B35" s="74" t="s">
        <v>46</v>
      </c>
      <c r="C35" s="36" t="s">
        <v>122</v>
      </c>
      <c r="D35" s="75">
        <f>ROUNDUP((61201/9*(1/36)*2.05),-1)</f>
        <v>390</v>
      </c>
      <c r="E35" s="119" t="s">
        <v>51</v>
      </c>
      <c r="F35" s="140">
        <v>135</v>
      </c>
      <c r="G35" s="141">
        <f>F35*D35</f>
        <v>52650</v>
      </c>
      <c r="H35" s="175">
        <v>128</v>
      </c>
      <c r="I35" s="176">
        <f t="shared" si="0"/>
        <v>49920</v>
      </c>
      <c r="J35" s="175">
        <v>120</v>
      </c>
      <c r="K35" s="176">
        <f t="shared" si="1"/>
        <v>46800</v>
      </c>
      <c r="L35" s="175">
        <v>126.3</v>
      </c>
      <c r="M35" s="176">
        <f t="shared" si="2"/>
        <v>49257</v>
      </c>
      <c r="N35" s="175">
        <v>136</v>
      </c>
      <c r="O35" s="176">
        <f t="shared" si="3"/>
        <v>53040</v>
      </c>
      <c r="P35" s="175">
        <v>115</v>
      </c>
      <c r="Q35" s="176">
        <f t="shared" si="4"/>
        <v>44850</v>
      </c>
      <c r="R35" s="175">
        <v>121.5</v>
      </c>
      <c r="S35" s="176">
        <f t="shared" si="15"/>
        <v>47385</v>
      </c>
      <c r="T35" s="175">
        <v>118</v>
      </c>
      <c r="U35" s="176">
        <f t="shared" si="16"/>
        <v>46020</v>
      </c>
      <c r="V35" s="175">
        <v>115</v>
      </c>
      <c r="W35" s="176">
        <f t="shared" si="17"/>
        <v>44850</v>
      </c>
    </row>
    <row r="36" spans="1:23" x14ac:dyDescent="0.25">
      <c r="A36" s="132" t="s">
        <v>134</v>
      </c>
      <c r="B36" s="74" t="s">
        <v>46</v>
      </c>
      <c r="C36" s="36" t="s">
        <v>133</v>
      </c>
      <c r="D36" s="75">
        <v>200</v>
      </c>
      <c r="E36" s="119" t="s">
        <v>51</v>
      </c>
      <c r="F36" s="140">
        <v>150</v>
      </c>
      <c r="G36" s="141">
        <f>F36*D36</f>
        <v>30000</v>
      </c>
      <c r="H36" s="175">
        <v>186</v>
      </c>
      <c r="I36" s="176">
        <f t="shared" si="0"/>
        <v>37200</v>
      </c>
      <c r="J36" s="175">
        <v>55</v>
      </c>
      <c r="K36" s="176">
        <f t="shared" si="1"/>
        <v>11000</v>
      </c>
      <c r="L36" s="175">
        <v>162.5</v>
      </c>
      <c r="M36" s="176">
        <f t="shared" si="2"/>
        <v>32500</v>
      </c>
      <c r="N36" s="175">
        <v>165</v>
      </c>
      <c r="O36" s="176">
        <f t="shared" si="3"/>
        <v>33000</v>
      </c>
      <c r="P36" s="175">
        <v>225</v>
      </c>
      <c r="Q36" s="176">
        <f t="shared" si="4"/>
        <v>45000</v>
      </c>
      <c r="R36" s="175">
        <v>165</v>
      </c>
      <c r="S36" s="176">
        <f t="shared" si="15"/>
        <v>33000</v>
      </c>
      <c r="T36" s="175">
        <v>168</v>
      </c>
      <c r="U36" s="176">
        <f t="shared" si="16"/>
        <v>33600</v>
      </c>
      <c r="V36" s="175">
        <v>180</v>
      </c>
      <c r="W36" s="176">
        <f t="shared" si="17"/>
        <v>36000</v>
      </c>
    </row>
    <row r="37" spans="1:23" x14ac:dyDescent="0.25">
      <c r="A37" s="163"/>
      <c r="B37" s="161"/>
      <c r="C37" s="156" t="s">
        <v>76</v>
      </c>
      <c r="D37" s="157"/>
      <c r="E37" s="162"/>
      <c r="F37" s="159"/>
      <c r="G37" s="160"/>
      <c r="H37" s="177"/>
      <c r="I37" s="178"/>
      <c r="J37" s="177"/>
      <c r="K37" s="178"/>
      <c r="L37" s="177"/>
      <c r="M37" s="178"/>
      <c r="N37" s="177"/>
      <c r="O37" s="178"/>
      <c r="P37" s="177"/>
      <c r="Q37" s="178"/>
      <c r="R37" s="177"/>
      <c r="S37" s="178"/>
      <c r="T37" s="177"/>
      <c r="U37" s="178"/>
      <c r="V37" s="177"/>
      <c r="W37" s="178"/>
    </row>
    <row r="38" spans="1:23" x14ac:dyDescent="0.25">
      <c r="A38" s="134" t="s">
        <v>66</v>
      </c>
      <c r="B38" s="74" t="s">
        <v>77</v>
      </c>
      <c r="C38" s="42" t="s">
        <v>78</v>
      </c>
      <c r="D38" s="75">
        <v>1</v>
      </c>
      <c r="E38" s="121" t="s">
        <v>18</v>
      </c>
      <c r="F38" s="140">
        <v>1500</v>
      </c>
      <c r="G38" s="141">
        <f>F38*D38</f>
        <v>1500</v>
      </c>
      <c r="H38" s="175">
        <v>1</v>
      </c>
      <c r="I38" s="176">
        <f t="shared" si="0"/>
        <v>1</v>
      </c>
      <c r="J38" s="175">
        <v>2500</v>
      </c>
      <c r="K38" s="176">
        <f t="shared" si="1"/>
        <v>2500</v>
      </c>
      <c r="L38" s="175">
        <v>1800</v>
      </c>
      <c r="M38" s="176">
        <f t="shared" si="2"/>
        <v>1800</v>
      </c>
      <c r="N38" s="175">
        <v>2300</v>
      </c>
      <c r="O38" s="176">
        <f t="shared" si="3"/>
        <v>2300</v>
      </c>
      <c r="P38" s="175">
        <v>500</v>
      </c>
      <c r="Q38" s="176">
        <f t="shared" si="4"/>
        <v>500</v>
      </c>
      <c r="R38" s="175">
        <v>500</v>
      </c>
      <c r="S38" s="176">
        <f t="shared" ref="S38:S40" si="18">R38*D38</f>
        <v>500</v>
      </c>
      <c r="T38" s="175">
        <v>1000</v>
      </c>
      <c r="U38" s="176">
        <f t="shared" ref="U38:U40" si="19">D38*T38</f>
        <v>1000</v>
      </c>
      <c r="V38" s="175">
        <v>5000</v>
      </c>
      <c r="W38" s="176">
        <f t="shared" ref="W38:W40" si="20">D38*V38</f>
        <v>5000</v>
      </c>
    </row>
    <row r="39" spans="1:23" x14ac:dyDescent="0.25">
      <c r="A39" s="134" t="s">
        <v>59</v>
      </c>
      <c r="B39" s="74" t="s">
        <v>77</v>
      </c>
      <c r="C39" s="42" t="s">
        <v>79</v>
      </c>
      <c r="D39" s="76">
        <v>15</v>
      </c>
      <c r="E39" s="121" t="s">
        <v>39</v>
      </c>
      <c r="F39" s="140">
        <v>100</v>
      </c>
      <c r="G39" s="141">
        <f>F39*D39</f>
        <v>1500</v>
      </c>
      <c r="H39" s="175">
        <v>98</v>
      </c>
      <c r="I39" s="176">
        <f t="shared" si="0"/>
        <v>1470</v>
      </c>
      <c r="J39" s="175">
        <v>50</v>
      </c>
      <c r="K39" s="176">
        <f t="shared" si="1"/>
        <v>750</v>
      </c>
      <c r="L39" s="175">
        <v>84</v>
      </c>
      <c r="M39" s="176">
        <f t="shared" si="2"/>
        <v>1260</v>
      </c>
      <c r="N39" s="175">
        <v>77</v>
      </c>
      <c r="O39" s="176">
        <f t="shared" si="3"/>
        <v>1155</v>
      </c>
      <c r="P39" s="175">
        <v>100</v>
      </c>
      <c r="Q39" s="176">
        <f t="shared" si="4"/>
        <v>1500</v>
      </c>
      <c r="R39" s="175">
        <v>58</v>
      </c>
      <c r="S39" s="176">
        <f t="shared" si="18"/>
        <v>870</v>
      </c>
      <c r="T39" s="175">
        <v>80</v>
      </c>
      <c r="U39" s="176">
        <f t="shared" si="19"/>
        <v>1200</v>
      </c>
      <c r="V39" s="175">
        <v>90</v>
      </c>
      <c r="W39" s="176">
        <f t="shared" si="20"/>
        <v>1350</v>
      </c>
    </row>
    <row r="40" spans="1:23" x14ac:dyDescent="0.25">
      <c r="A40" s="134" t="s">
        <v>135</v>
      </c>
      <c r="B40" s="74" t="s">
        <v>77</v>
      </c>
      <c r="C40" s="43" t="s">
        <v>80</v>
      </c>
      <c r="D40" s="75">
        <v>1</v>
      </c>
      <c r="E40" s="119" t="s">
        <v>81</v>
      </c>
      <c r="F40" s="142">
        <v>5000</v>
      </c>
      <c r="G40" s="141">
        <f>F40*D40</f>
        <v>5000</v>
      </c>
      <c r="H40" s="175">
        <v>5000</v>
      </c>
      <c r="I40" s="176">
        <f t="shared" si="0"/>
        <v>5000</v>
      </c>
      <c r="J40" s="175">
        <v>5000</v>
      </c>
      <c r="K40" s="176">
        <f t="shared" si="1"/>
        <v>5000</v>
      </c>
      <c r="L40" s="175">
        <v>5000</v>
      </c>
      <c r="M40" s="176">
        <f t="shared" si="2"/>
        <v>5000</v>
      </c>
      <c r="N40" s="175">
        <v>5000</v>
      </c>
      <c r="O40" s="176">
        <f t="shared" si="3"/>
        <v>5000</v>
      </c>
      <c r="P40" s="175">
        <v>5000</v>
      </c>
      <c r="Q40" s="176">
        <f t="shared" si="4"/>
        <v>5000</v>
      </c>
      <c r="R40" s="175">
        <v>5000</v>
      </c>
      <c r="S40" s="176">
        <f t="shared" si="18"/>
        <v>5000</v>
      </c>
      <c r="T40" s="175">
        <v>5000</v>
      </c>
      <c r="U40" s="176">
        <f t="shared" si="19"/>
        <v>5000</v>
      </c>
      <c r="V40" s="175">
        <v>5000</v>
      </c>
      <c r="W40" s="176">
        <f t="shared" si="20"/>
        <v>5000</v>
      </c>
    </row>
    <row r="41" spans="1:23" x14ac:dyDescent="0.25">
      <c r="A41" s="164"/>
      <c r="B41" s="161"/>
      <c r="C41" s="156" t="s">
        <v>110</v>
      </c>
      <c r="D41" s="165"/>
      <c r="E41" s="166"/>
      <c r="F41" s="159"/>
      <c r="G41" s="160"/>
      <c r="H41" s="177"/>
      <c r="I41" s="178"/>
      <c r="J41" s="177"/>
      <c r="K41" s="178"/>
      <c r="L41" s="177"/>
      <c r="M41" s="178"/>
      <c r="N41" s="177"/>
      <c r="O41" s="178"/>
      <c r="P41" s="177"/>
      <c r="Q41" s="178"/>
      <c r="R41" s="177"/>
      <c r="S41" s="178"/>
      <c r="T41" s="177"/>
      <c r="U41" s="178"/>
      <c r="V41" s="177"/>
      <c r="W41" s="178"/>
    </row>
    <row r="42" spans="1:23" x14ac:dyDescent="0.25">
      <c r="A42" s="132" t="s">
        <v>67</v>
      </c>
      <c r="B42" s="69" t="s">
        <v>49</v>
      </c>
      <c r="C42" s="44" t="s">
        <v>164</v>
      </c>
      <c r="D42" s="78">
        <v>75</v>
      </c>
      <c r="E42" s="122" t="s">
        <v>38</v>
      </c>
      <c r="F42" s="140">
        <v>10</v>
      </c>
      <c r="G42" s="141">
        <f>F42*D42</f>
        <v>750</v>
      </c>
      <c r="H42" s="175">
        <v>17</v>
      </c>
      <c r="I42" s="176">
        <f t="shared" si="0"/>
        <v>1275</v>
      </c>
      <c r="J42" s="175">
        <v>35</v>
      </c>
      <c r="K42" s="176">
        <f t="shared" si="1"/>
        <v>2625</v>
      </c>
      <c r="L42" s="175">
        <v>30</v>
      </c>
      <c r="M42" s="176">
        <f t="shared" si="2"/>
        <v>2250</v>
      </c>
      <c r="N42" s="175">
        <v>40.6</v>
      </c>
      <c r="O42" s="176">
        <f t="shared" si="3"/>
        <v>3045</v>
      </c>
      <c r="P42" s="175">
        <v>50</v>
      </c>
      <c r="Q42" s="176">
        <f t="shared" si="4"/>
        <v>3750</v>
      </c>
      <c r="R42" s="175">
        <v>72</v>
      </c>
      <c r="S42" s="176">
        <f t="shared" ref="S42:S43" si="21">R42*D42</f>
        <v>5400</v>
      </c>
      <c r="T42" s="175">
        <v>24</v>
      </c>
      <c r="U42" s="176">
        <f t="shared" ref="U42:U43" si="22">D42*T42</f>
        <v>1800</v>
      </c>
      <c r="V42" s="175">
        <v>14</v>
      </c>
      <c r="W42" s="176">
        <f t="shared" ref="W42:W43" si="23">D42*V42</f>
        <v>1050</v>
      </c>
    </row>
    <row r="43" spans="1:23" x14ac:dyDescent="0.25">
      <c r="A43" s="132" t="s">
        <v>136</v>
      </c>
      <c r="B43" s="69" t="s">
        <v>49</v>
      </c>
      <c r="C43" s="44" t="s">
        <v>153</v>
      </c>
      <c r="D43" s="78">
        <v>75</v>
      </c>
      <c r="E43" s="122" t="s">
        <v>38</v>
      </c>
      <c r="F43" s="140">
        <v>10</v>
      </c>
      <c r="G43" s="141">
        <f>F43*D43</f>
        <v>750</v>
      </c>
      <c r="H43" s="175">
        <v>2</v>
      </c>
      <c r="I43" s="176">
        <f t="shared" si="0"/>
        <v>150</v>
      </c>
      <c r="J43" s="175">
        <v>30</v>
      </c>
      <c r="K43" s="176">
        <f t="shared" si="1"/>
        <v>2250</v>
      </c>
      <c r="L43" s="175">
        <v>19.2</v>
      </c>
      <c r="M43" s="176">
        <f t="shared" si="2"/>
        <v>1440</v>
      </c>
      <c r="N43" s="175">
        <v>38</v>
      </c>
      <c r="O43" s="176">
        <f t="shared" si="3"/>
        <v>2850</v>
      </c>
      <c r="P43" s="175">
        <v>55</v>
      </c>
      <c r="Q43" s="176">
        <f t="shared" si="4"/>
        <v>4125</v>
      </c>
      <c r="R43" s="175">
        <v>72</v>
      </c>
      <c r="S43" s="176">
        <f t="shared" si="21"/>
        <v>5400</v>
      </c>
      <c r="T43" s="175">
        <v>71</v>
      </c>
      <c r="U43" s="176">
        <f t="shared" si="22"/>
        <v>5325</v>
      </c>
      <c r="V43" s="175">
        <v>7</v>
      </c>
      <c r="W43" s="176">
        <f t="shared" si="23"/>
        <v>525</v>
      </c>
    </row>
    <row r="44" spans="1:23" x14ac:dyDescent="0.25">
      <c r="A44" s="164"/>
      <c r="B44" s="161"/>
      <c r="C44" s="156" t="s">
        <v>129</v>
      </c>
      <c r="D44" s="165"/>
      <c r="E44" s="166"/>
      <c r="F44" s="159"/>
      <c r="G44" s="160"/>
      <c r="H44" s="177"/>
      <c r="I44" s="178"/>
      <c r="J44" s="177"/>
      <c r="K44" s="178"/>
      <c r="L44" s="177"/>
      <c r="M44" s="178"/>
      <c r="N44" s="177"/>
      <c r="O44" s="178"/>
      <c r="P44" s="177"/>
      <c r="Q44" s="178"/>
      <c r="R44" s="177"/>
      <c r="S44" s="178"/>
      <c r="T44" s="177"/>
      <c r="U44" s="178"/>
      <c r="V44" s="177"/>
      <c r="W44" s="178"/>
    </row>
    <row r="45" spans="1:23" x14ac:dyDescent="0.25">
      <c r="A45" s="133" t="s">
        <v>68</v>
      </c>
      <c r="B45" s="74" t="s">
        <v>82</v>
      </c>
      <c r="C45" s="43" t="s">
        <v>83</v>
      </c>
      <c r="D45" s="76">
        <v>355</v>
      </c>
      <c r="E45" s="119" t="s">
        <v>45</v>
      </c>
      <c r="F45" s="140">
        <v>60</v>
      </c>
      <c r="G45" s="141">
        <f>F45*D45</f>
        <v>21300</v>
      </c>
      <c r="H45" s="175">
        <v>27</v>
      </c>
      <c r="I45" s="176">
        <f t="shared" si="0"/>
        <v>9585</v>
      </c>
      <c r="J45" s="175">
        <v>28</v>
      </c>
      <c r="K45" s="176">
        <f t="shared" si="1"/>
        <v>9940</v>
      </c>
      <c r="L45" s="175">
        <v>34.799999999999997</v>
      </c>
      <c r="M45" s="176">
        <f t="shared" si="2"/>
        <v>12353.999999999998</v>
      </c>
      <c r="N45" s="175">
        <v>39</v>
      </c>
      <c r="O45" s="176">
        <f t="shared" si="3"/>
        <v>13845</v>
      </c>
      <c r="P45" s="175">
        <v>50</v>
      </c>
      <c r="Q45" s="176">
        <f t="shared" si="4"/>
        <v>17750</v>
      </c>
      <c r="R45" s="175">
        <v>30</v>
      </c>
      <c r="S45" s="176">
        <f t="shared" ref="S45:S46" si="24">R45*D45</f>
        <v>10650</v>
      </c>
      <c r="T45" s="175">
        <v>29</v>
      </c>
      <c r="U45" s="176">
        <f t="shared" ref="U45:U46" si="25">D45*T45</f>
        <v>10295</v>
      </c>
      <c r="V45" s="175">
        <v>50</v>
      </c>
      <c r="W45" s="176">
        <f t="shared" ref="W45:W46" si="26">D45*V45</f>
        <v>17750</v>
      </c>
    </row>
    <row r="46" spans="1:23" x14ac:dyDescent="0.25">
      <c r="A46" s="133" t="s">
        <v>148</v>
      </c>
      <c r="B46" s="69" t="s">
        <v>130</v>
      </c>
      <c r="C46" s="43" t="s">
        <v>131</v>
      </c>
      <c r="D46" s="76">
        <v>45</v>
      </c>
      <c r="E46" s="119" t="s">
        <v>38</v>
      </c>
      <c r="F46" s="140">
        <v>100</v>
      </c>
      <c r="G46" s="141">
        <f>F46*D46</f>
        <v>4500</v>
      </c>
      <c r="H46" s="175">
        <v>77</v>
      </c>
      <c r="I46" s="176">
        <f t="shared" si="0"/>
        <v>3465</v>
      </c>
      <c r="J46" s="175">
        <v>90</v>
      </c>
      <c r="K46" s="176">
        <f t="shared" si="1"/>
        <v>4050</v>
      </c>
      <c r="L46" s="175">
        <v>97.5</v>
      </c>
      <c r="M46" s="176">
        <f t="shared" si="2"/>
        <v>4387.5</v>
      </c>
      <c r="N46" s="175">
        <v>104</v>
      </c>
      <c r="O46" s="176">
        <f t="shared" si="3"/>
        <v>4680</v>
      </c>
      <c r="P46" s="175">
        <v>175</v>
      </c>
      <c r="Q46" s="176">
        <f t="shared" si="4"/>
        <v>7875</v>
      </c>
      <c r="R46" s="175">
        <v>87</v>
      </c>
      <c r="S46" s="176">
        <f t="shared" si="24"/>
        <v>3915</v>
      </c>
      <c r="T46" s="175">
        <v>84</v>
      </c>
      <c r="U46" s="176">
        <f t="shared" si="25"/>
        <v>3780</v>
      </c>
      <c r="V46" s="175">
        <v>150</v>
      </c>
      <c r="W46" s="176">
        <f t="shared" si="26"/>
        <v>6750</v>
      </c>
    </row>
    <row r="47" spans="1:23" x14ac:dyDescent="0.25">
      <c r="A47" s="163"/>
      <c r="B47" s="161"/>
      <c r="C47" s="156" t="s">
        <v>107</v>
      </c>
      <c r="D47" s="157"/>
      <c r="E47" s="162"/>
      <c r="F47" s="159"/>
      <c r="G47" s="160"/>
      <c r="H47" s="177"/>
      <c r="I47" s="178"/>
      <c r="J47" s="177"/>
      <c r="K47" s="178"/>
      <c r="L47" s="177"/>
      <c r="M47" s="178"/>
      <c r="N47" s="177"/>
      <c r="O47" s="178"/>
      <c r="P47" s="177"/>
      <c r="Q47" s="178"/>
      <c r="R47" s="177"/>
      <c r="S47" s="178"/>
      <c r="T47" s="177"/>
      <c r="U47" s="178"/>
      <c r="V47" s="177"/>
      <c r="W47" s="178"/>
    </row>
    <row r="48" spans="1:23" x14ac:dyDescent="0.25">
      <c r="A48" s="133" t="s">
        <v>137</v>
      </c>
      <c r="B48" s="74" t="s">
        <v>84</v>
      </c>
      <c r="C48" s="43" t="s">
        <v>85</v>
      </c>
      <c r="D48" s="76">
        <v>5600</v>
      </c>
      <c r="E48" s="119" t="s">
        <v>45</v>
      </c>
      <c r="F48" s="140">
        <v>1</v>
      </c>
      <c r="G48" s="141">
        <f t="shared" ref="G48:G53" si="27">F48*D48</f>
        <v>5600</v>
      </c>
      <c r="H48" s="175">
        <v>1</v>
      </c>
      <c r="I48" s="176">
        <f t="shared" si="0"/>
        <v>5600</v>
      </c>
      <c r="J48" s="175">
        <v>0.6</v>
      </c>
      <c r="K48" s="176">
        <f t="shared" si="1"/>
        <v>3360</v>
      </c>
      <c r="L48" s="175">
        <v>0.48</v>
      </c>
      <c r="M48" s="176">
        <f t="shared" si="2"/>
        <v>2688</v>
      </c>
      <c r="N48" s="175">
        <v>0.6</v>
      </c>
      <c r="O48" s="176">
        <f t="shared" si="3"/>
        <v>3360</v>
      </c>
      <c r="P48" s="175">
        <v>0.5</v>
      </c>
      <c r="Q48" s="176">
        <f t="shared" si="4"/>
        <v>2800</v>
      </c>
      <c r="R48" s="175">
        <v>0.65</v>
      </c>
      <c r="S48" s="176">
        <f t="shared" ref="S48:S53" si="28">R48*D48</f>
        <v>3640</v>
      </c>
      <c r="T48" s="175">
        <v>0.6</v>
      </c>
      <c r="U48" s="176">
        <f t="shared" ref="U48:U53" si="29">D48*T48</f>
        <v>3360</v>
      </c>
      <c r="V48" s="175">
        <v>0.5</v>
      </c>
      <c r="W48" s="176">
        <f t="shared" ref="W48:W53" si="30">D48*V48</f>
        <v>2800</v>
      </c>
    </row>
    <row r="49" spans="1:23" x14ac:dyDescent="0.25">
      <c r="A49" s="133" t="s">
        <v>149</v>
      </c>
      <c r="B49" s="74" t="s">
        <v>84</v>
      </c>
      <c r="C49" s="44" t="s">
        <v>86</v>
      </c>
      <c r="D49" s="76">
        <v>130</v>
      </c>
      <c r="E49" s="123" t="s">
        <v>45</v>
      </c>
      <c r="F49" s="140">
        <v>2</v>
      </c>
      <c r="G49" s="141">
        <f t="shared" si="27"/>
        <v>260</v>
      </c>
      <c r="H49" s="175">
        <v>1</v>
      </c>
      <c r="I49" s="176">
        <f t="shared" si="0"/>
        <v>130</v>
      </c>
      <c r="J49" s="175">
        <v>1</v>
      </c>
      <c r="K49" s="176">
        <f t="shared" si="1"/>
        <v>130</v>
      </c>
      <c r="L49" s="175">
        <v>0.9</v>
      </c>
      <c r="M49" s="176">
        <f t="shared" si="2"/>
        <v>117</v>
      </c>
      <c r="N49" s="175">
        <v>0.9</v>
      </c>
      <c r="O49" s="176">
        <f t="shared" si="3"/>
        <v>117</v>
      </c>
      <c r="P49" s="175">
        <v>2</v>
      </c>
      <c r="Q49" s="176">
        <f t="shared" si="4"/>
        <v>260</v>
      </c>
      <c r="R49" s="175">
        <v>1</v>
      </c>
      <c r="S49" s="176">
        <f t="shared" si="28"/>
        <v>130</v>
      </c>
      <c r="T49" s="175">
        <v>1</v>
      </c>
      <c r="U49" s="176">
        <f t="shared" si="29"/>
        <v>130</v>
      </c>
      <c r="V49" s="175">
        <v>1</v>
      </c>
      <c r="W49" s="176">
        <f t="shared" si="30"/>
        <v>130</v>
      </c>
    </row>
    <row r="50" spans="1:23" x14ac:dyDescent="0.25">
      <c r="A50" s="133" t="s">
        <v>70</v>
      </c>
      <c r="B50" s="69" t="s">
        <v>84</v>
      </c>
      <c r="C50" s="44" t="s">
        <v>141</v>
      </c>
      <c r="D50" s="76">
        <v>14</v>
      </c>
      <c r="E50" s="123" t="s">
        <v>39</v>
      </c>
      <c r="F50" s="140">
        <v>75</v>
      </c>
      <c r="G50" s="141">
        <f t="shared" si="27"/>
        <v>1050</v>
      </c>
      <c r="H50" s="175">
        <v>58</v>
      </c>
      <c r="I50" s="176">
        <f t="shared" si="0"/>
        <v>812</v>
      </c>
      <c r="J50" s="175">
        <v>90</v>
      </c>
      <c r="K50" s="176">
        <f t="shared" si="1"/>
        <v>1260</v>
      </c>
      <c r="L50" s="175">
        <v>66</v>
      </c>
      <c r="M50" s="176">
        <f t="shared" si="2"/>
        <v>924</v>
      </c>
      <c r="N50" s="175">
        <v>90</v>
      </c>
      <c r="O50" s="176">
        <f t="shared" si="3"/>
        <v>1260</v>
      </c>
      <c r="P50" s="175">
        <v>100</v>
      </c>
      <c r="Q50" s="176">
        <f t="shared" si="4"/>
        <v>1400</v>
      </c>
      <c r="R50" s="175">
        <v>92</v>
      </c>
      <c r="S50" s="176">
        <f t="shared" si="28"/>
        <v>1288</v>
      </c>
      <c r="T50" s="175">
        <v>92.4</v>
      </c>
      <c r="U50" s="176">
        <f t="shared" si="29"/>
        <v>1293.6000000000001</v>
      </c>
      <c r="V50" s="175">
        <v>90</v>
      </c>
      <c r="W50" s="176">
        <f t="shared" si="30"/>
        <v>1260</v>
      </c>
    </row>
    <row r="51" spans="1:23" x14ac:dyDescent="0.25">
      <c r="A51" s="133" t="s">
        <v>147</v>
      </c>
      <c r="B51" s="74" t="s">
        <v>84</v>
      </c>
      <c r="C51" s="43" t="s">
        <v>87</v>
      </c>
      <c r="D51" s="77">
        <v>1090</v>
      </c>
      <c r="E51" s="119" t="s">
        <v>62</v>
      </c>
      <c r="F51" s="140">
        <v>7</v>
      </c>
      <c r="G51" s="141">
        <f t="shared" si="27"/>
        <v>7630</v>
      </c>
      <c r="H51" s="175">
        <v>5</v>
      </c>
      <c r="I51" s="176">
        <f t="shared" si="0"/>
        <v>5450</v>
      </c>
      <c r="J51" s="175">
        <v>5</v>
      </c>
      <c r="K51" s="176">
        <f t="shared" si="1"/>
        <v>5450</v>
      </c>
      <c r="L51" s="175">
        <v>6</v>
      </c>
      <c r="M51" s="176">
        <f t="shared" si="2"/>
        <v>6540</v>
      </c>
      <c r="N51" s="175">
        <v>5</v>
      </c>
      <c r="O51" s="176">
        <f t="shared" si="3"/>
        <v>5450</v>
      </c>
      <c r="P51" s="175">
        <v>6</v>
      </c>
      <c r="Q51" s="176">
        <f t="shared" si="4"/>
        <v>6540</v>
      </c>
      <c r="R51" s="175">
        <v>5.5</v>
      </c>
      <c r="S51" s="176">
        <f t="shared" si="28"/>
        <v>5995</v>
      </c>
      <c r="T51" s="175">
        <v>5.3</v>
      </c>
      <c r="U51" s="176">
        <f t="shared" si="29"/>
        <v>5777</v>
      </c>
      <c r="V51" s="175">
        <v>5</v>
      </c>
      <c r="W51" s="176">
        <f t="shared" si="30"/>
        <v>5450</v>
      </c>
    </row>
    <row r="52" spans="1:23" x14ac:dyDescent="0.25">
      <c r="A52" s="133" t="s">
        <v>71</v>
      </c>
      <c r="B52" s="74" t="s">
        <v>84</v>
      </c>
      <c r="C52" s="44" t="s">
        <v>88</v>
      </c>
      <c r="D52" s="76">
        <v>8</v>
      </c>
      <c r="E52" s="123" t="s">
        <v>39</v>
      </c>
      <c r="F52" s="140">
        <v>200</v>
      </c>
      <c r="G52" s="141">
        <f t="shared" si="27"/>
        <v>1600</v>
      </c>
      <c r="H52" s="175">
        <v>100</v>
      </c>
      <c r="I52" s="176">
        <f t="shared" si="0"/>
        <v>800</v>
      </c>
      <c r="J52" s="175">
        <v>70</v>
      </c>
      <c r="K52" s="176">
        <f t="shared" si="1"/>
        <v>560</v>
      </c>
      <c r="L52" s="175">
        <v>114</v>
      </c>
      <c r="M52" s="176">
        <f t="shared" si="2"/>
        <v>912</v>
      </c>
      <c r="N52" s="175">
        <v>66</v>
      </c>
      <c r="O52" s="176">
        <f t="shared" si="3"/>
        <v>528</v>
      </c>
      <c r="P52" s="175">
        <v>100</v>
      </c>
      <c r="Q52" s="176">
        <f t="shared" si="4"/>
        <v>800</v>
      </c>
      <c r="R52" s="175">
        <v>71</v>
      </c>
      <c r="S52" s="176">
        <f t="shared" si="28"/>
        <v>568</v>
      </c>
      <c r="T52" s="175">
        <v>68.400000000000006</v>
      </c>
      <c r="U52" s="176">
        <f t="shared" si="29"/>
        <v>547.20000000000005</v>
      </c>
      <c r="V52" s="175">
        <v>66</v>
      </c>
      <c r="W52" s="176">
        <f t="shared" si="30"/>
        <v>528</v>
      </c>
    </row>
    <row r="53" spans="1:23" x14ac:dyDescent="0.25">
      <c r="A53" s="133" t="s">
        <v>72</v>
      </c>
      <c r="B53" s="74" t="s">
        <v>84</v>
      </c>
      <c r="C53" s="44" t="s">
        <v>89</v>
      </c>
      <c r="D53" s="76">
        <v>50</v>
      </c>
      <c r="E53" s="123" t="s">
        <v>45</v>
      </c>
      <c r="F53" s="140">
        <v>15</v>
      </c>
      <c r="G53" s="141">
        <f t="shared" si="27"/>
        <v>750</v>
      </c>
      <c r="H53" s="175">
        <v>10</v>
      </c>
      <c r="I53" s="176">
        <f t="shared" si="0"/>
        <v>500</v>
      </c>
      <c r="J53" s="175">
        <v>9.1999999999999993</v>
      </c>
      <c r="K53" s="176">
        <f t="shared" si="1"/>
        <v>459.99999999999994</v>
      </c>
      <c r="L53" s="175">
        <v>10.8</v>
      </c>
      <c r="M53" s="176">
        <f t="shared" si="2"/>
        <v>540</v>
      </c>
      <c r="N53" s="175">
        <v>10</v>
      </c>
      <c r="O53" s="176">
        <f t="shared" si="3"/>
        <v>500</v>
      </c>
      <c r="P53" s="175">
        <v>10</v>
      </c>
      <c r="Q53" s="176">
        <f t="shared" si="4"/>
        <v>500</v>
      </c>
      <c r="R53" s="175">
        <v>10</v>
      </c>
      <c r="S53" s="176">
        <f t="shared" si="28"/>
        <v>500</v>
      </c>
      <c r="T53" s="175">
        <v>9.6</v>
      </c>
      <c r="U53" s="176">
        <f t="shared" si="29"/>
        <v>480</v>
      </c>
      <c r="V53" s="175">
        <v>9</v>
      </c>
      <c r="W53" s="176">
        <f t="shared" si="30"/>
        <v>450</v>
      </c>
    </row>
    <row r="54" spans="1:23" x14ac:dyDescent="0.25">
      <c r="A54" s="163"/>
      <c r="B54" s="161"/>
      <c r="C54" s="156" t="s">
        <v>91</v>
      </c>
      <c r="D54" s="165"/>
      <c r="E54" s="162"/>
      <c r="F54" s="159"/>
      <c r="G54" s="160"/>
      <c r="H54" s="177"/>
      <c r="I54" s="178"/>
      <c r="J54" s="177"/>
      <c r="K54" s="178"/>
      <c r="L54" s="177"/>
      <c r="M54" s="178"/>
      <c r="N54" s="177"/>
      <c r="O54" s="178"/>
      <c r="P54" s="177"/>
      <c r="Q54" s="178"/>
      <c r="R54" s="177"/>
      <c r="S54" s="178"/>
      <c r="T54" s="177"/>
      <c r="U54" s="178"/>
      <c r="V54" s="177"/>
      <c r="W54" s="178"/>
    </row>
    <row r="55" spans="1:23" x14ac:dyDescent="0.25">
      <c r="A55" s="133" t="s">
        <v>73</v>
      </c>
      <c r="B55" s="74" t="s">
        <v>90</v>
      </c>
      <c r="C55" s="36" t="s">
        <v>142</v>
      </c>
      <c r="D55" s="76">
        <v>1</v>
      </c>
      <c r="E55" s="119" t="s">
        <v>18</v>
      </c>
      <c r="F55" s="140">
        <v>20000</v>
      </c>
      <c r="G55" s="141">
        <f>F55*D55</f>
        <v>20000</v>
      </c>
      <c r="H55" s="175">
        <v>22626</v>
      </c>
      <c r="I55" s="176">
        <f t="shared" si="0"/>
        <v>22626</v>
      </c>
      <c r="J55" s="175">
        <v>26000</v>
      </c>
      <c r="K55" s="176">
        <f t="shared" si="1"/>
        <v>26000</v>
      </c>
      <c r="L55" s="175">
        <v>23200</v>
      </c>
      <c r="M55" s="176">
        <f t="shared" si="2"/>
        <v>23200</v>
      </c>
      <c r="N55" s="175">
        <v>28750</v>
      </c>
      <c r="O55" s="176">
        <f t="shared" si="3"/>
        <v>28750</v>
      </c>
      <c r="P55" s="175">
        <v>30000</v>
      </c>
      <c r="Q55" s="176">
        <f t="shared" si="4"/>
        <v>30000</v>
      </c>
      <c r="R55" s="175">
        <v>32000</v>
      </c>
      <c r="S55" s="176">
        <f>R55*D55</f>
        <v>32000</v>
      </c>
      <c r="T55" s="175">
        <v>30000</v>
      </c>
      <c r="U55" s="176">
        <f>D55*T55</f>
        <v>30000</v>
      </c>
      <c r="V55" s="175">
        <v>33350</v>
      </c>
      <c r="W55" s="176">
        <f>D55*V55</f>
        <v>33350</v>
      </c>
    </row>
    <row r="56" spans="1:23" x14ac:dyDescent="0.25">
      <c r="A56" s="163"/>
      <c r="B56" s="161"/>
      <c r="C56" s="156" t="s">
        <v>92</v>
      </c>
      <c r="D56" s="165"/>
      <c r="E56" s="162"/>
      <c r="F56" s="159"/>
      <c r="G56" s="160"/>
      <c r="H56" s="177"/>
      <c r="I56" s="178"/>
      <c r="J56" s="177"/>
      <c r="K56" s="178"/>
      <c r="L56" s="177"/>
      <c r="M56" s="178"/>
      <c r="N56" s="177"/>
      <c r="O56" s="178"/>
      <c r="P56" s="177"/>
      <c r="Q56" s="178"/>
      <c r="R56" s="177"/>
      <c r="S56" s="178"/>
      <c r="T56" s="177"/>
      <c r="U56" s="178"/>
      <c r="V56" s="177"/>
      <c r="W56" s="178"/>
    </row>
    <row r="57" spans="1:23" x14ac:dyDescent="0.25">
      <c r="A57" s="132" t="s">
        <v>74</v>
      </c>
      <c r="B57" s="74" t="s">
        <v>93</v>
      </c>
      <c r="C57" s="37" t="s">
        <v>94</v>
      </c>
      <c r="D57" s="76">
        <f>1350/9</f>
        <v>150</v>
      </c>
      <c r="E57" s="122" t="s">
        <v>38</v>
      </c>
      <c r="F57" s="140">
        <v>120</v>
      </c>
      <c r="G57" s="141">
        <f>F57*D57</f>
        <v>18000</v>
      </c>
      <c r="H57" s="175">
        <v>39</v>
      </c>
      <c r="I57" s="176">
        <f t="shared" si="0"/>
        <v>5850</v>
      </c>
      <c r="J57" s="175">
        <v>42</v>
      </c>
      <c r="K57" s="176">
        <f t="shared" si="1"/>
        <v>6300</v>
      </c>
      <c r="L57" s="175">
        <v>56.7</v>
      </c>
      <c r="M57" s="176">
        <f t="shared" si="2"/>
        <v>8505</v>
      </c>
      <c r="N57" s="175">
        <v>60</v>
      </c>
      <c r="O57" s="176">
        <f t="shared" si="3"/>
        <v>9000</v>
      </c>
      <c r="P57" s="175">
        <v>75</v>
      </c>
      <c r="Q57" s="176">
        <f t="shared" si="4"/>
        <v>11250</v>
      </c>
      <c r="R57" s="175">
        <v>45</v>
      </c>
      <c r="S57" s="176">
        <f t="shared" ref="S57:S60" si="31">R57*D57</f>
        <v>6750</v>
      </c>
      <c r="T57" s="175">
        <v>44</v>
      </c>
      <c r="U57" s="176">
        <f t="shared" ref="U57:U60" si="32">D57*T57</f>
        <v>6600</v>
      </c>
      <c r="V57" s="175">
        <v>145</v>
      </c>
      <c r="W57" s="176">
        <f t="shared" ref="W57:W60" si="33">D57*V57</f>
        <v>21750</v>
      </c>
    </row>
    <row r="58" spans="1:23" x14ac:dyDescent="0.25">
      <c r="A58" s="132" t="s">
        <v>75</v>
      </c>
      <c r="B58" s="69" t="s">
        <v>93</v>
      </c>
      <c r="C58" s="43" t="s">
        <v>123</v>
      </c>
      <c r="D58" s="76">
        <v>1</v>
      </c>
      <c r="E58" s="122" t="s">
        <v>39</v>
      </c>
      <c r="F58" s="140">
        <v>3000</v>
      </c>
      <c r="G58" s="141">
        <f>F58*D58</f>
        <v>3000</v>
      </c>
      <c r="H58" s="175">
        <v>2723</v>
      </c>
      <c r="I58" s="176">
        <f t="shared" si="0"/>
        <v>2723</v>
      </c>
      <c r="J58" s="175">
        <v>3000</v>
      </c>
      <c r="K58" s="176">
        <f t="shared" si="1"/>
        <v>3000</v>
      </c>
      <c r="L58" s="175">
        <v>3840</v>
      </c>
      <c r="M58" s="176">
        <f t="shared" si="2"/>
        <v>3840</v>
      </c>
      <c r="N58" s="175">
        <v>3900</v>
      </c>
      <c r="O58" s="176">
        <f t="shared" si="3"/>
        <v>3900</v>
      </c>
      <c r="P58" s="175">
        <v>4000</v>
      </c>
      <c r="Q58" s="176">
        <f t="shared" si="4"/>
        <v>4000</v>
      </c>
      <c r="R58" s="175">
        <v>3150</v>
      </c>
      <c r="S58" s="176">
        <f t="shared" si="31"/>
        <v>3150</v>
      </c>
      <c r="T58" s="175">
        <v>3000</v>
      </c>
      <c r="U58" s="176">
        <f t="shared" si="32"/>
        <v>3000</v>
      </c>
      <c r="V58" s="175">
        <v>4250</v>
      </c>
      <c r="W58" s="176">
        <f t="shared" si="33"/>
        <v>4250</v>
      </c>
    </row>
    <row r="59" spans="1:23" x14ac:dyDescent="0.25">
      <c r="A59" s="132" t="s">
        <v>138</v>
      </c>
      <c r="B59" s="74" t="s">
        <v>93</v>
      </c>
      <c r="C59" s="43" t="s">
        <v>124</v>
      </c>
      <c r="D59" s="76">
        <v>3</v>
      </c>
      <c r="E59" s="119" t="s">
        <v>39</v>
      </c>
      <c r="F59" s="140">
        <v>3500</v>
      </c>
      <c r="G59" s="141">
        <f>F59*D59</f>
        <v>10500</v>
      </c>
      <c r="H59" s="175">
        <v>2723</v>
      </c>
      <c r="I59" s="176">
        <f t="shared" si="0"/>
        <v>8169</v>
      </c>
      <c r="J59" s="175">
        <v>3000</v>
      </c>
      <c r="K59" s="176">
        <f t="shared" si="1"/>
        <v>9000</v>
      </c>
      <c r="L59" s="175">
        <v>3840</v>
      </c>
      <c r="M59" s="176">
        <f t="shared" si="2"/>
        <v>11520</v>
      </c>
      <c r="N59" s="175">
        <v>3900</v>
      </c>
      <c r="O59" s="176">
        <f t="shared" si="3"/>
        <v>11700</v>
      </c>
      <c r="P59" s="175">
        <v>4000</v>
      </c>
      <c r="Q59" s="176">
        <f t="shared" si="4"/>
        <v>12000</v>
      </c>
      <c r="R59" s="175">
        <v>3125</v>
      </c>
      <c r="S59" s="176">
        <f t="shared" si="31"/>
        <v>9375</v>
      </c>
      <c r="T59" s="175">
        <v>3000</v>
      </c>
      <c r="U59" s="176">
        <f t="shared" si="32"/>
        <v>9000</v>
      </c>
      <c r="V59" s="175">
        <v>3275</v>
      </c>
      <c r="W59" s="176">
        <f t="shared" si="33"/>
        <v>9825</v>
      </c>
    </row>
    <row r="60" spans="1:23" x14ac:dyDescent="0.25">
      <c r="A60" s="132" t="s">
        <v>98</v>
      </c>
      <c r="B60" s="74" t="s">
        <v>93</v>
      </c>
      <c r="C60" s="43" t="s">
        <v>95</v>
      </c>
      <c r="D60" s="76">
        <v>1</v>
      </c>
      <c r="E60" s="119" t="s">
        <v>39</v>
      </c>
      <c r="F60" s="140">
        <v>3000</v>
      </c>
      <c r="G60" s="141">
        <f>F60*D60</f>
        <v>3000</v>
      </c>
      <c r="H60" s="175">
        <v>2723</v>
      </c>
      <c r="I60" s="176">
        <f t="shared" si="0"/>
        <v>2723</v>
      </c>
      <c r="J60" s="175">
        <v>3000</v>
      </c>
      <c r="K60" s="176">
        <f t="shared" si="1"/>
        <v>3000</v>
      </c>
      <c r="L60" s="175">
        <v>3840</v>
      </c>
      <c r="M60" s="176">
        <f t="shared" si="2"/>
        <v>3840</v>
      </c>
      <c r="N60" s="175">
        <v>3900</v>
      </c>
      <c r="O60" s="176">
        <f t="shared" si="3"/>
        <v>3900</v>
      </c>
      <c r="P60" s="175">
        <v>4000</v>
      </c>
      <c r="Q60" s="176">
        <f t="shared" si="4"/>
        <v>4000</v>
      </c>
      <c r="R60" s="175">
        <v>3100</v>
      </c>
      <c r="S60" s="176">
        <f t="shared" si="31"/>
        <v>3100</v>
      </c>
      <c r="T60" s="175">
        <v>3000</v>
      </c>
      <c r="U60" s="176">
        <f t="shared" si="32"/>
        <v>3000</v>
      </c>
      <c r="V60" s="175">
        <v>3500</v>
      </c>
      <c r="W60" s="176">
        <f t="shared" si="33"/>
        <v>3500</v>
      </c>
    </row>
    <row r="61" spans="1:23" x14ac:dyDescent="0.25">
      <c r="A61" s="154"/>
      <c r="B61" s="161"/>
      <c r="C61" s="156" t="s">
        <v>96</v>
      </c>
      <c r="D61" s="165"/>
      <c r="E61" s="162"/>
      <c r="F61" s="159"/>
      <c r="G61" s="160"/>
      <c r="H61" s="177"/>
      <c r="I61" s="178"/>
      <c r="J61" s="177"/>
      <c r="K61" s="178"/>
      <c r="L61" s="177"/>
      <c r="M61" s="178"/>
      <c r="N61" s="177"/>
      <c r="O61" s="178"/>
      <c r="P61" s="177"/>
      <c r="Q61" s="178"/>
      <c r="R61" s="177"/>
      <c r="S61" s="178"/>
      <c r="T61" s="177"/>
      <c r="U61" s="178"/>
      <c r="V61" s="177"/>
      <c r="W61" s="178"/>
    </row>
    <row r="62" spans="1:23" x14ac:dyDescent="0.25">
      <c r="A62" s="135" t="s">
        <v>101</v>
      </c>
      <c r="B62" s="14" t="s">
        <v>64</v>
      </c>
      <c r="C62" s="41" t="s">
        <v>65</v>
      </c>
      <c r="D62" s="63">
        <v>10</v>
      </c>
      <c r="E62" s="124" t="s">
        <v>45</v>
      </c>
      <c r="F62" s="137">
        <v>150</v>
      </c>
      <c r="G62" s="138">
        <f t="shared" ref="G62:G70" si="34">F62*D62</f>
        <v>1500</v>
      </c>
      <c r="H62" s="175">
        <v>49</v>
      </c>
      <c r="I62" s="176">
        <f t="shared" si="0"/>
        <v>490</v>
      </c>
      <c r="J62" s="175">
        <v>250</v>
      </c>
      <c r="K62" s="176">
        <f t="shared" si="1"/>
        <v>2500</v>
      </c>
      <c r="L62" s="175">
        <v>47.7</v>
      </c>
      <c r="M62" s="176">
        <f t="shared" si="2"/>
        <v>477</v>
      </c>
      <c r="N62" s="175">
        <v>260</v>
      </c>
      <c r="O62" s="176">
        <f t="shared" si="3"/>
        <v>2600</v>
      </c>
      <c r="P62" s="175">
        <v>100</v>
      </c>
      <c r="Q62" s="176">
        <f t="shared" si="4"/>
        <v>1000</v>
      </c>
      <c r="R62" s="175">
        <v>620</v>
      </c>
      <c r="S62" s="176">
        <f t="shared" ref="S62:S70" si="35">R62*D62</f>
        <v>6200</v>
      </c>
      <c r="T62" s="175">
        <v>600</v>
      </c>
      <c r="U62" s="176">
        <f t="shared" ref="U62:U70" si="36">D62*T62</f>
        <v>6000</v>
      </c>
      <c r="V62" s="175">
        <v>25</v>
      </c>
      <c r="W62" s="176">
        <f t="shared" ref="W62:W70" si="37">D62*V62</f>
        <v>250</v>
      </c>
    </row>
    <row r="63" spans="1:23" x14ac:dyDescent="0.25">
      <c r="A63" s="135" t="s">
        <v>102</v>
      </c>
      <c r="B63" s="74" t="s">
        <v>63</v>
      </c>
      <c r="C63" s="36" t="s">
        <v>144</v>
      </c>
      <c r="D63" s="75">
        <v>2</v>
      </c>
      <c r="E63" s="119" t="s">
        <v>39</v>
      </c>
      <c r="F63" s="140">
        <v>2500</v>
      </c>
      <c r="G63" s="141">
        <f t="shared" si="34"/>
        <v>5000</v>
      </c>
      <c r="H63" s="175">
        <v>1147</v>
      </c>
      <c r="I63" s="176">
        <f t="shared" si="0"/>
        <v>2294</v>
      </c>
      <c r="J63" s="175">
        <v>1900</v>
      </c>
      <c r="K63" s="176">
        <f t="shared" si="1"/>
        <v>3800</v>
      </c>
      <c r="L63" s="175">
        <v>2220</v>
      </c>
      <c r="M63" s="176">
        <f t="shared" si="2"/>
        <v>4440</v>
      </c>
      <c r="N63" s="175">
        <v>2600</v>
      </c>
      <c r="O63" s="176">
        <f t="shared" si="3"/>
        <v>5200</v>
      </c>
      <c r="P63" s="175">
        <v>3000</v>
      </c>
      <c r="Q63" s="176">
        <f t="shared" si="4"/>
        <v>6000</v>
      </c>
      <c r="R63" s="175">
        <v>1900</v>
      </c>
      <c r="S63" s="176">
        <f t="shared" si="35"/>
        <v>3800</v>
      </c>
      <c r="T63" s="175">
        <v>1920</v>
      </c>
      <c r="U63" s="176">
        <f t="shared" si="36"/>
        <v>3840</v>
      </c>
      <c r="V63" s="175">
        <v>2000</v>
      </c>
      <c r="W63" s="176">
        <f t="shared" si="37"/>
        <v>4000</v>
      </c>
    </row>
    <row r="64" spans="1:23" x14ac:dyDescent="0.25">
      <c r="A64" s="135" t="s">
        <v>112</v>
      </c>
      <c r="B64" s="74" t="s">
        <v>63</v>
      </c>
      <c r="C64" s="36" t="s">
        <v>145</v>
      </c>
      <c r="D64" s="75">
        <v>1</v>
      </c>
      <c r="E64" s="119" t="s">
        <v>39</v>
      </c>
      <c r="F64" s="140">
        <v>6000</v>
      </c>
      <c r="G64" s="141">
        <f t="shared" si="34"/>
        <v>6000</v>
      </c>
      <c r="H64" s="175">
        <v>1739</v>
      </c>
      <c r="I64" s="176">
        <f t="shared" si="0"/>
        <v>1739</v>
      </c>
      <c r="J64" s="175">
        <v>8000</v>
      </c>
      <c r="K64" s="176">
        <f t="shared" si="1"/>
        <v>8000</v>
      </c>
      <c r="L64" s="175">
        <v>5400</v>
      </c>
      <c r="M64" s="176">
        <f t="shared" si="2"/>
        <v>5400</v>
      </c>
      <c r="N64" s="175">
        <v>8300</v>
      </c>
      <c r="O64" s="176">
        <f t="shared" si="3"/>
        <v>8300</v>
      </c>
      <c r="P64" s="175">
        <v>15000</v>
      </c>
      <c r="Q64" s="176">
        <f t="shared" si="4"/>
        <v>15000</v>
      </c>
      <c r="R64" s="175">
        <v>4300</v>
      </c>
      <c r="S64" s="176">
        <f t="shared" si="35"/>
        <v>4300</v>
      </c>
      <c r="T64" s="175">
        <v>4200</v>
      </c>
      <c r="U64" s="176">
        <f t="shared" si="36"/>
        <v>4200</v>
      </c>
      <c r="V64" s="175">
        <v>14000</v>
      </c>
      <c r="W64" s="176">
        <f t="shared" si="37"/>
        <v>14000</v>
      </c>
    </row>
    <row r="65" spans="1:23" s="49" customFormat="1" x14ac:dyDescent="0.25">
      <c r="A65" s="135" t="s">
        <v>139</v>
      </c>
      <c r="B65" s="74" t="s">
        <v>63</v>
      </c>
      <c r="C65" s="36" t="s">
        <v>146</v>
      </c>
      <c r="D65" s="75">
        <v>4</v>
      </c>
      <c r="E65" s="119" t="s">
        <v>39</v>
      </c>
      <c r="F65" s="140">
        <v>350</v>
      </c>
      <c r="G65" s="141">
        <f t="shared" si="34"/>
        <v>1400</v>
      </c>
      <c r="H65" s="175">
        <v>81</v>
      </c>
      <c r="I65" s="176">
        <f t="shared" si="0"/>
        <v>324</v>
      </c>
      <c r="J65" s="175">
        <v>825</v>
      </c>
      <c r="K65" s="176">
        <f t="shared" si="1"/>
        <v>3300</v>
      </c>
      <c r="L65" s="175">
        <v>1200</v>
      </c>
      <c r="M65" s="176">
        <f t="shared" si="2"/>
        <v>4800</v>
      </c>
      <c r="N65" s="175">
        <v>700</v>
      </c>
      <c r="O65" s="176">
        <f t="shared" si="3"/>
        <v>2800</v>
      </c>
      <c r="P65" s="175">
        <v>500</v>
      </c>
      <c r="Q65" s="176">
        <f t="shared" si="4"/>
        <v>2000</v>
      </c>
      <c r="R65" s="175">
        <v>1000</v>
      </c>
      <c r="S65" s="176">
        <f t="shared" si="35"/>
        <v>4000</v>
      </c>
      <c r="T65" s="175">
        <v>960</v>
      </c>
      <c r="U65" s="176">
        <f t="shared" si="36"/>
        <v>3840</v>
      </c>
      <c r="V65" s="175">
        <v>720</v>
      </c>
      <c r="W65" s="176">
        <f t="shared" si="37"/>
        <v>2880</v>
      </c>
    </row>
    <row r="66" spans="1:23" x14ac:dyDescent="0.25">
      <c r="A66" s="135" t="s">
        <v>140</v>
      </c>
      <c r="B66" s="74" t="s">
        <v>63</v>
      </c>
      <c r="C66" s="43" t="s">
        <v>125</v>
      </c>
      <c r="D66" s="76">
        <v>3</v>
      </c>
      <c r="E66" s="122" t="s">
        <v>39</v>
      </c>
      <c r="F66" s="140">
        <v>600</v>
      </c>
      <c r="G66" s="141">
        <f t="shared" si="34"/>
        <v>1800</v>
      </c>
      <c r="H66" s="175">
        <v>371</v>
      </c>
      <c r="I66" s="176">
        <f t="shared" si="0"/>
        <v>1113</v>
      </c>
      <c r="J66" s="175">
        <v>500</v>
      </c>
      <c r="K66" s="176">
        <f t="shared" si="1"/>
        <v>1500</v>
      </c>
      <c r="L66" s="175">
        <v>960</v>
      </c>
      <c r="M66" s="176">
        <f t="shared" si="2"/>
        <v>2880</v>
      </c>
      <c r="N66" s="175">
        <v>1100</v>
      </c>
      <c r="O66" s="176">
        <f t="shared" si="3"/>
        <v>3300</v>
      </c>
      <c r="P66" s="175">
        <v>1000</v>
      </c>
      <c r="Q66" s="176">
        <f t="shared" si="4"/>
        <v>3000</v>
      </c>
      <c r="R66" s="175">
        <v>500</v>
      </c>
      <c r="S66" s="176">
        <f t="shared" si="35"/>
        <v>1500</v>
      </c>
      <c r="T66" s="175">
        <v>1200</v>
      </c>
      <c r="U66" s="176">
        <f t="shared" si="36"/>
        <v>3600</v>
      </c>
      <c r="V66" s="175">
        <v>900</v>
      </c>
      <c r="W66" s="176">
        <f t="shared" si="37"/>
        <v>2700</v>
      </c>
    </row>
    <row r="67" spans="1:23" x14ac:dyDescent="0.25">
      <c r="A67" s="135" t="s">
        <v>113</v>
      </c>
      <c r="B67" s="74" t="s">
        <v>97</v>
      </c>
      <c r="C67" s="44" t="s">
        <v>132</v>
      </c>
      <c r="D67" s="75">
        <v>9</v>
      </c>
      <c r="E67" s="125" t="s">
        <v>39</v>
      </c>
      <c r="F67" s="140">
        <v>400</v>
      </c>
      <c r="G67" s="141">
        <f t="shared" si="34"/>
        <v>3600</v>
      </c>
      <c r="H67" s="175">
        <v>53</v>
      </c>
      <c r="I67" s="176">
        <f t="shared" si="0"/>
        <v>477</v>
      </c>
      <c r="J67" s="175">
        <v>500</v>
      </c>
      <c r="K67" s="176">
        <f t="shared" si="1"/>
        <v>4500</v>
      </c>
      <c r="L67" s="175">
        <v>600</v>
      </c>
      <c r="M67" s="176">
        <f t="shared" si="2"/>
        <v>5400</v>
      </c>
      <c r="N67" s="175">
        <v>650</v>
      </c>
      <c r="O67" s="176">
        <f t="shared" si="3"/>
        <v>5850</v>
      </c>
      <c r="P67" s="175">
        <v>500</v>
      </c>
      <c r="Q67" s="176">
        <f t="shared" si="4"/>
        <v>4500</v>
      </c>
      <c r="R67" s="175">
        <v>350</v>
      </c>
      <c r="S67" s="176">
        <f t="shared" si="35"/>
        <v>3150</v>
      </c>
      <c r="T67" s="175">
        <v>1000</v>
      </c>
      <c r="U67" s="176">
        <f t="shared" si="36"/>
        <v>9000</v>
      </c>
      <c r="V67" s="175">
        <v>650</v>
      </c>
      <c r="W67" s="176">
        <f t="shared" si="37"/>
        <v>5850</v>
      </c>
    </row>
    <row r="68" spans="1:23" x14ac:dyDescent="0.25">
      <c r="A68" s="135" t="s">
        <v>156</v>
      </c>
      <c r="B68" s="74" t="s">
        <v>99</v>
      </c>
      <c r="C68" s="43" t="s">
        <v>100</v>
      </c>
      <c r="D68" s="75">
        <v>2</v>
      </c>
      <c r="E68" s="118" t="s">
        <v>39</v>
      </c>
      <c r="F68" s="140">
        <v>500</v>
      </c>
      <c r="G68" s="141">
        <f t="shared" si="34"/>
        <v>1000</v>
      </c>
      <c r="H68" s="175">
        <v>435</v>
      </c>
      <c r="I68" s="176">
        <f t="shared" si="0"/>
        <v>870</v>
      </c>
      <c r="J68" s="175">
        <v>500</v>
      </c>
      <c r="K68" s="176">
        <f t="shared" si="1"/>
        <v>1000</v>
      </c>
      <c r="L68" s="175">
        <v>600</v>
      </c>
      <c r="M68" s="176">
        <f t="shared" si="2"/>
        <v>1200</v>
      </c>
      <c r="N68" s="175">
        <v>650</v>
      </c>
      <c r="O68" s="176">
        <f t="shared" si="3"/>
        <v>1300</v>
      </c>
      <c r="P68" s="175">
        <v>100</v>
      </c>
      <c r="Q68" s="176">
        <f t="shared" si="4"/>
        <v>200</v>
      </c>
      <c r="R68" s="175">
        <v>350</v>
      </c>
      <c r="S68" s="176">
        <f t="shared" si="35"/>
        <v>700</v>
      </c>
      <c r="T68" s="175">
        <v>1000</v>
      </c>
      <c r="U68" s="176">
        <f t="shared" si="36"/>
        <v>2000</v>
      </c>
      <c r="V68" s="175">
        <v>300</v>
      </c>
      <c r="W68" s="176">
        <f t="shared" si="37"/>
        <v>600</v>
      </c>
    </row>
    <row r="69" spans="1:23" x14ac:dyDescent="0.25">
      <c r="A69" s="135" t="s">
        <v>165</v>
      </c>
      <c r="B69" s="74" t="s">
        <v>150</v>
      </c>
      <c r="C69" s="43" t="s">
        <v>154</v>
      </c>
      <c r="D69" s="75">
        <v>2</v>
      </c>
      <c r="E69" s="118" t="s">
        <v>39</v>
      </c>
      <c r="F69" s="140">
        <v>150</v>
      </c>
      <c r="G69" s="141">
        <f t="shared" si="34"/>
        <v>300</v>
      </c>
      <c r="H69" s="175">
        <v>394</v>
      </c>
      <c r="I69" s="176">
        <f t="shared" si="0"/>
        <v>788</v>
      </c>
      <c r="J69" s="175">
        <v>500</v>
      </c>
      <c r="K69" s="176">
        <f t="shared" si="1"/>
        <v>1000</v>
      </c>
      <c r="L69" s="175">
        <v>1080</v>
      </c>
      <c r="M69" s="176">
        <f t="shared" si="2"/>
        <v>2160</v>
      </c>
      <c r="N69" s="175">
        <v>300</v>
      </c>
      <c r="O69" s="176">
        <f t="shared" si="3"/>
        <v>600</v>
      </c>
      <c r="P69" s="175">
        <v>500</v>
      </c>
      <c r="Q69" s="176">
        <f t="shared" si="4"/>
        <v>1000</v>
      </c>
      <c r="R69" s="175">
        <v>775</v>
      </c>
      <c r="S69" s="176">
        <f t="shared" si="35"/>
        <v>1550</v>
      </c>
      <c r="T69" s="175">
        <v>744</v>
      </c>
      <c r="U69" s="176">
        <f t="shared" si="36"/>
        <v>1488</v>
      </c>
      <c r="V69" s="175">
        <v>500</v>
      </c>
      <c r="W69" s="176">
        <f t="shared" si="37"/>
        <v>1000</v>
      </c>
    </row>
    <row r="70" spans="1:23" ht="15.75" thickBot="1" x14ac:dyDescent="0.3">
      <c r="A70" s="136" t="s">
        <v>166</v>
      </c>
      <c r="B70" s="126" t="s">
        <v>162</v>
      </c>
      <c r="C70" s="127" t="s">
        <v>163</v>
      </c>
      <c r="D70" s="128">
        <v>1</v>
      </c>
      <c r="E70" s="129" t="s">
        <v>18</v>
      </c>
      <c r="F70" s="143">
        <v>5500</v>
      </c>
      <c r="G70" s="144">
        <f t="shared" si="34"/>
        <v>5500</v>
      </c>
      <c r="H70" s="179">
        <v>2530</v>
      </c>
      <c r="I70" s="180">
        <f t="shared" si="0"/>
        <v>2530</v>
      </c>
      <c r="J70" s="179">
        <v>3300</v>
      </c>
      <c r="K70" s="180">
        <f t="shared" si="1"/>
        <v>3300</v>
      </c>
      <c r="L70" s="179">
        <v>5040</v>
      </c>
      <c r="M70" s="180">
        <f t="shared" si="2"/>
        <v>5040</v>
      </c>
      <c r="N70" s="179">
        <v>2800</v>
      </c>
      <c r="O70" s="180">
        <f t="shared" si="3"/>
        <v>2800</v>
      </c>
      <c r="P70" s="179">
        <v>3500</v>
      </c>
      <c r="Q70" s="180">
        <f t="shared" si="4"/>
        <v>3500</v>
      </c>
      <c r="R70" s="179">
        <v>3000</v>
      </c>
      <c r="S70" s="176">
        <f t="shared" si="35"/>
        <v>3000</v>
      </c>
      <c r="T70" s="179">
        <v>2900</v>
      </c>
      <c r="U70" s="180">
        <f t="shared" si="36"/>
        <v>2900</v>
      </c>
      <c r="V70" s="179">
        <v>2800</v>
      </c>
      <c r="W70" s="180">
        <f t="shared" si="37"/>
        <v>2800</v>
      </c>
    </row>
    <row r="71" spans="1:23" ht="15.75" thickBot="1" x14ac:dyDescent="0.3">
      <c r="A71" s="93"/>
      <c r="B71" s="94"/>
      <c r="C71" s="95"/>
      <c r="D71" s="98"/>
      <c r="E71" s="96"/>
      <c r="F71" s="97"/>
      <c r="G71" s="99"/>
      <c r="H71" s="97"/>
      <c r="I71" s="99"/>
      <c r="J71" s="97"/>
      <c r="K71" s="99"/>
      <c r="L71" s="97"/>
      <c r="M71" s="99"/>
      <c r="N71" s="97"/>
      <c r="O71" s="99"/>
      <c r="P71" s="97"/>
      <c r="Q71" s="99"/>
      <c r="R71" s="97"/>
      <c r="S71" s="99"/>
      <c r="T71" s="97"/>
      <c r="U71" s="99"/>
      <c r="V71" s="97"/>
      <c r="W71" s="99"/>
    </row>
    <row r="72" spans="1:23" ht="16.5" thickBot="1" x14ac:dyDescent="0.3">
      <c r="A72" s="87"/>
      <c r="B72" s="87"/>
      <c r="C72" s="167" t="s">
        <v>161</v>
      </c>
      <c r="D72" s="112"/>
      <c r="E72" s="110"/>
      <c r="F72" s="111"/>
      <c r="G72" s="168">
        <f>SUM(G13:G70)</f>
        <v>543240</v>
      </c>
      <c r="H72" s="111"/>
      <c r="I72" s="168">
        <f>SUM(I13:I70)</f>
        <v>459999</v>
      </c>
      <c r="J72" s="111"/>
      <c r="K72" s="168">
        <f>SUM(K13:K70)</f>
        <v>496835</v>
      </c>
      <c r="L72" s="111"/>
      <c r="M72" s="168">
        <f>SUM(M13:M70)</f>
        <v>577493.5</v>
      </c>
      <c r="N72" s="111"/>
      <c r="O72" s="168">
        <f>SUM(O13:O70)</f>
        <v>579800</v>
      </c>
      <c r="P72" s="111"/>
      <c r="Q72" s="168">
        <f>SUM(Q13:Q70)</f>
        <v>586025</v>
      </c>
      <c r="R72" s="111"/>
      <c r="S72" s="168">
        <f>SUM(S13:S70)</f>
        <v>598446</v>
      </c>
      <c r="T72" s="111"/>
      <c r="U72" s="168">
        <f>SUM(U13:U70)</f>
        <v>633655.79999999993</v>
      </c>
      <c r="V72" s="111"/>
      <c r="W72" s="168">
        <f>SUM(W13:W70)</f>
        <v>670708</v>
      </c>
    </row>
    <row r="73" spans="1:23" x14ac:dyDescent="0.25">
      <c r="A73" s="87"/>
      <c r="B73" s="87"/>
      <c r="C73" s="55" t="s">
        <v>179</v>
      </c>
      <c r="D73" s="90"/>
      <c r="E73" s="89"/>
      <c r="F73" s="89"/>
      <c r="G73" s="91"/>
      <c r="H73" s="89"/>
      <c r="I73" s="181">
        <v>459999</v>
      </c>
      <c r="J73" s="89"/>
      <c r="K73" s="91">
        <v>496835</v>
      </c>
      <c r="L73" s="89"/>
      <c r="M73" s="91">
        <v>577493.5</v>
      </c>
      <c r="N73" s="89"/>
      <c r="O73" s="91">
        <v>579800</v>
      </c>
      <c r="P73" s="89"/>
      <c r="Q73" s="91">
        <v>586025</v>
      </c>
      <c r="R73" s="89"/>
      <c r="S73" s="91">
        <v>598446</v>
      </c>
      <c r="T73" s="89"/>
      <c r="U73" s="91">
        <v>633655.80000000005</v>
      </c>
      <c r="V73" s="89"/>
      <c r="W73" s="91">
        <v>670708</v>
      </c>
    </row>
    <row r="74" spans="1:23" x14ac:dyDescent="0.25">
      <c r="A74" s="87"/>
      <c r="B74" s="87"/>
      <c r="C74" s="55"/>
      <c r="D74" s="90"/>
      <c r="E74" s="89"/>
      <c r="F74" s="89"/>
      <c r="G74" s="91"/>
      <c r="H74" s="89"/>
      <c r="I74" s="181"/>
      <c r="J74" s="89"/>
      <c r="K74" s="91"/>
      <c r="L74" s="89"/>
      <c r="M74" s="91"/>
      <c r="N74" s="89"/>
      <c r="O74" s="91"/>
      <c r="P74" s="89"/>
      <c r="Q74" s="91"/>
      <c r="R74" s="89"/>
      <c r="S74" s="91"/>
      <c r="T74" s="89"/>
      <c r="U74" s="91"/>
      <c r="V74" s="89"/>
      <c r="W74" s="91"/>
    </row>
    <row r="75" spans="1:23" x14ac:dyDescent="0.25">
      <c r="A75" s="87"/>
      <c r="B75" s="87"/>
      <c r="C75" s="55" t="s">
        <v>180</v>
      </c>
      <c r="D75" s="90"/>
      <c r="E75" s="89"/>
      <c r="F75" s="89"/>
      <c r="G75" s="91"/>
      <c r="H75" s="89"/>
      <c r="I75" s="181">
        <v>38500</v>
      </c>
      <c r="J75" s="89"/>
      <c r="K75" s="91"/>
      <c r="L75" s="89"/>
      <c r="M75" s="91"/>
      <c r="N75" s="89"/>
      <c r="O75" s="91"/>
      <c r="P75" s="89"/>
      <c r="Q75" s="91">
        <f>Q73-Q72</f>
        <v>0</v>
      </c>
      <c r="R75" s="89"/>
      <c r="S75" s="91"/>
      <c r="T75" s="89"/>
      <c r="U75" s="91"/>
      <c r="V75" s="89"/>
      <c r="W75" s="91"/>
    </row>
    <row r="76" spans="1:23" x14ac:dyDescent="0.25">
      <c r="A76" s="87"/>
      <c r="B76" s="87"/>
      <c r="C76" s="55" t="s">
        <v>181</v>
      </c>
      <c r="D76" s="90"/>
      <c r="E76" s="89"/>
      <c r="F76" s="89"/>
      <c r="G76" s="91"/>
      <c r="H76" s="89"/>
      <c r="I76" s="182">
        <f>I75/I72</f>
        <v>8.3695834121378529E-2</v>
      </c>
      <c r="J76" s="89"/>
      <c r="K76" s="91"/>
      <c r="L76" s="89"/>
      <c r="M76" s="91"/>
      <c r="N76" s="89"/>
      <c r="O76" s="91"/>
      <c r="P76" s="89"/>
      <c r="Q76" s="91"/>
      <c r="R76" s="89"/>
      <c r="S76" s="91"/>
      <c r="T76" s="89"/>
      <c r="U76" s="91"/>
      <c r="V76" s="89"/>
      <c r="W76" s="91"/>
    </row>
    <row r="77" spans="1:23" x14ac:dyDescent="0.25">
      <c r="A77" s="87"/>
      <c r="B77" s="87"/>
      <c r="C77" s="55"/>
      <c r="D77" s="90"/>
      <c r="E77" s="89"/>
      <c r="F77" s="89"/>
      <c r="G77" s="91"/>
      <c r="H77" s="89"/>
      <c r="I77" s="91"/>
      <c r="J77" s="89"/>
      <c r="K77" s="91"/>
      <c r="L77" s="89"/>
      <c r="M77" s="91"/>
      <c r="N77" s="89"/>
      <c r="O77" s="91"/>
      <c r="P77" s="89"/>
      <c r="Q77" s="91"/>
      <c r="R77" s="89"/>
      <c r="S77" s="91"/>
      <c r="T77" s="89"/>
      <c r="U77" s="91"/>
      <c r="V77" s="89"/>
      <c r="W77" s="91"/>
    </row>
    <row r="78" spans="1:23" x14ac:dyDescent="0.25">
      <c r="A78" s="26"/>
      <c r="B78" s="26"/>
      <c r="C78" s="45"/>
      <c r="D78" s="64"/>
      <c r="E78" s="27"/>
      <c r="F78" s="26"/>
      <c r="G78" s="13"/>
      <c r="H78" s="26"/>
      <c r="I78" s="13"/>
      <c r="J78" s="26"/>
      <c r="K78" s="13"/>
      <c r="L78" s="26"/>
      <c r="M78" s="13"/>
      <c r="N78" s="26"/>
      <c r="O78" s="13"/>
      <c r="P78" s="26"/>
      <c r="Q78" s="13"/>
      <c r="R78" s="26"/>
      <c r="S78" s="13"/>
      <c r="T78" s="26"/>
      <c r="U78" s="13"/>
      <c r="V78" s="26"/>
      <c r="W78" s="13"/>
    </row>
    <row r="79" spans="1:23" ht="15.75" x14ac:dyDescent="0.25">
      <c r="A79" s="26"/>
      <c r="B79" s="26"/>
      <c r="C79" s="48"/>
      <c r="D79" s="65"/>
      <c r="E79" s="30"/>
      <c r="F79" s="31"/>
      <c r="G79" s="50"/>
      <c r="H79" s="31"/>
      <c r="I79" s="50"/>
      <c r="J79" s="31"/>
      <c r="K79" s="50"/>
      <c r="L79" s="31"/>
      <c r="M79" s="50"/>
      <c r="N79" s="31"/>
      <c r="O79" s="50"/>
      <c r="P79" s="31"/>
      <c r="Q79" s="50"/>
      <c r="R79" s="31"/>
      <c r="S79" s="50"/>
      <c r="T79" s="31"/>
      <c r="U79" s="50"/>
      <c r="V79" s="31"/>
      <c r="W79" s="50"/>
    </row>
  </sheetData>
  <mergeCells count="32">
    <mergeCell ref="F7:G8"/>
    <mergeCell ref="A9:A11"/>
    <mergeCell ref="B9:B11"/>
    <mergeCell ref="C9:C11"/>
    <mergeCell ref="E9:E11"/>
    <mergeCell ref="F9:F11"/>
    <mergeCell ref="D10:D11"/>
    <mergeCell ref="G10:G11"/>
    <mergeCell ref="H7:I8"/>
    <mergeCell ref="H9:H11"/>
    <mergeCell ref="I10:I11"/>
    <mergeCell ref="J7:K8"/>
    <mergeCell ref="J9:J11"/>
    <mergeCell ref="K10:K11"/>
    <mergeCell ref="L7:M8"/>
    <mergeCell ref="L9:L11"/>
    <mergeCell ref="M10:M11"/>
    <mergeCell ref="N7:O8"/>
    <mergeCell ref="N9:N11"/>
    <mergeCell ref="O10:O11"/>
    <mergeCell ref="V7:W8"/>
    <mergeCell ref="V9:V11"/>
    <mergeCell ref="W10:W11"/>
    <mergeCell ref="P7:Q8"/>
    <mergeCell ref="P9:P11"/>
    <mergeCell ref="Q10:Q11"/>
    <mergeCell ref="R7:S8"/>
    <mergeCell ref="T7:U8"/>
    <mergeCell ref="R9:R11"/>
    <mergeCell ref="T9:T11"/>
    <mergeCell ref="S10:S11"/>
    <mergeCell ref="U10:U11"/>
  </mergeCells>
  <conditionalFormatting sqref="I72">
    <cfRule type="cellIs" dxfId="7" priority="16" operator="notEqual">
      <formula>I73</formula>
    </cfRule>
  </conditionalFormatting>
  <conditionalFormatting sqref="K72">
    <cfRule type="cellIs" dxfId="6" priority="7" operator="notEqual">
      <formula>K73</formula>
    </cfRule>
  </conditionalFormatting>
  <conditionalFormatting sqref="M72">
    <cfRule type="cellIs" dxfId="5" priority="6" operator="notEqual">
      <formula>M73</formula>
    </cfRule>
  </conditionalFormatting>
  <conditionalFormatting sqref="O72">
    <cfRule type="cellIs" dxfId="4" priority="5" operator="notEqual">
      <formula>O73</formula>
    </cfRule>
  </conditionalFormatting>
  <conditionalFormatting sqref="Q72">
    <cfRule type="cellIs" dxfId="3" priority="4" operator="notEqual">
      <formula>Q73</formula>
    </cfRule>
  </conditionalFormatting>
  <conditionalFormatting sqref="S72">
    <cfRule type="cellIs" dxfId="2" priority="3" operator="notEqual">
      <formula>S73</formula>
    </cfRule>
  </conditionalFormatting>
  <conditionalFormatting sqref="U72">
    <cfRule type="cellIs" dxfId="1" priority="2" operator="notEqual">
      <formula>U73</formula>
    </cfRule>
  </conditionalFormatting>
  <conditionalFormatting sqref="W72">
    <cfRule type="cellIs" dxfId="0" priority="1" operator="notEqual">
      <formula>W73</formula>
    </cfRule>
  </conditionalFormatting>
  <pageMargins left="0.7" right="0.7" top="0.75" bottom="0.75" header="0.3" footer="0.3"/>
  <pageSetup paperSize="3" scale="92" orientation="portrait" horizontalDpi="300" verticalDpi="300" r:id="rId1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B057-BE26-4C9F-A4A8-925D1EBEF657}">
  <dimension ref="A1:B29"/>
  <sheetViews>
    <sheetView workbookViewId="0">
      <selection activeCell="D33" sqref="D33"/>
    </sheetView>
  </sheetViews>
  <sheetFormatPr defaultRowHeight="15" x14ac:dyDescent="0.25"/>
  <cols>
    <col min="1" max="1" width="37.7109375" customWidth="1"/>
    <col min="2" max="2" width="16.42578125" customWidth="1"/>
  </cols>
  <sheetData>
    <row r="1" spans="1:2" ht="18" x14ac:dyDescent="0.25">
      <c r="A1" s="172" t="s">
        <v>126</v>
      </c>
    </row>
    <row r="2" spans="1:2" x14ac:dyDescent="0.25">
      <c r="A2" s="171" t="s">
        <v>183</v>
      </c>
    </row>
    <row r="3" spans="1:2" ht="15.75" x14ac:dyDescent="0.25">
      <c r="A3" s="100" t="s">
        <v>170</v>
      </c>
    </row>
    <row r="4" spans="1:2" x14ac:dyDescent="0.25">
      <c r="A4" s="173" t="s">
        <v>168</v>
      </c>
    </row>
    <row r="5" spans="1:2" x14ac:dyDescent="0.25">
      <c r="A5" s="173" t="s">
        <v>169</v>
      </c>
    </row>
    <row r="7" spans="1:2" x14ac:dyDescent="0.25">
      <c r="A7" s="173"/>
      <c r="B7" s="173"/>
    </row>
    <row r="8" spans="1:2" x14ac:dyDescent="0.25">
      <c r="A8" s="173" t="s">
        <v>184</v>
      </c>
      <c r="B8" s="32" t="s">
        <v>187</v>
      </c>
    </row>
    <row r="9" spans="1:2" x14ac:dyDescent="0.25">
      <c r="A9" t="s">
        <v>160</v>
      </c>
      <c r="B9" s="174">
        <f>'Bid Tab'!G72</f>
        <v>543240</v>
      </c>
    </row>
    <row r="10" spans="1:2" ht="9.75" customHeight="1" x14ac:dyDescent="0.25">
      <c r="B10" s="174"/>
    </row>
    <row r="11" spans="1:2" x14ac:dyDescent="0.25">
      <c r="A11" t="s">
        <v>185</v>
      </c>
      <c r="B11" s="174">
        <f>'Bid Tab'!I72</f>
        <v>459999</v>
      </c>
    </row>
    <row r="12" spans="1:2" x14ac:dyDescent="0.25">
      <c r="A12" t="s">
        <v>172</v>
      </c>
      <c r="B12" s="174">
        <f>'Bid Tab'!K72</f>
        <v>496835</v>
      </c>
    </row>
    <row r="13" spans="1:2" x14ac:dyDescent="0.25">
      <c r="A13" t="s">
        <v>173</v>
      </c>
      <c r="B13" s="174">
        <f>'Bid Tab'!M72</f>
        <v>577493.5</v>
      </c>
    </row>
    <row r="14" spans="1:2" x14ac:dyDescent="0.25">
      <c r="A14" t="s">
        <v>174</v>
      </c>
      <c r="B14" s="174">
        <f>'Bid Tab'!O72</f>
        <v>579800</v>
      </c>
    </row>
    <row r="15" spans="1:2" x14ac:dyDescent="0.25">
      <c r="A15" t="s">
        <v>186</v>
      </c>
      <c r="B15" s="174">
        <f>'Bid Tab'!Q72</f>
        <v>586025</v>
      </c>
    </row>
    <row r="16" spans="1:2" x14ac:dyDescent="0.25">
      <c r="A16" t="s">
        <v>176</v>
      </c>
      <c r="B16" s="174">
        <f>'Bid Tab'!S72</f>
        <v>598446</v>
      </c>
    </row>
    <row r="17" spans="1:2" x14ac:dyDescent="0.25">
      <c r="A17" t="s">
        <v>177</v>
      </c>
      <c r="B17" s="174">
        <f>'Bid Tab'!U72</f>
        <v>633655.79999999993</v>
      </c>
    </row>
    <row r="18" spans="1:2" x14ac:dyDescent="0.25">
      <c r="A18" t="s">
        <v>178</v>
      </c>
      <c r="B18" s="174">
        <f>'Bid Tab'!W72</f>
        <v>670708</v>
      </c>
    </row>
    <row r="22" spans="1:2" x14ac:dyDescent="0.25">
      <c r="A22" s="183" t="s">
        <v>171</v>
      </c>
      <c r="B22" s="174">
        <f>MEDIAN(B11:B18)</f>
        <v>582912.5</v>
      </c>
    </row>
    <row r="23" spans="1:2" x14ac:dyDescent="0.25">
      <c r="A23" s="183" t="s">
        <v>188</v>
      </c>
      <c r="B23" s="174">
        <f>B22-B9</f>
        <v>39672.5</v>
      </c>
    </row>
    <row r="24" spans="1:2" x14ac:dyDescent="0.25">
      <c r="A24" s="183" t="s">
        <v>189</v>
      </c>
      <c r="B24" s="184">
        <f>B23/B22</f>
        <v>6.8059099779126372E-2</v>
      </c>
    </row>
    <row r="26" spans="1:2" x14ac:dyDescent="0.25">
      <c r="A26" s="183" t="s">
        <v>192</v>
      </c>
      <c r="B26" s="174">
        <f>B11</f>
        <v>459999</v>
      </c>
    </row>
    <row r="27" spans="1:2" x14ac:dyDescent="0.25">
      <c r="A27" s="183" t="s">
        <v>190</v>
      </c>
      <c r="B27" s="174">
        <f>B26*0.15</f>
        <v>68999.849999999991</v>
      </c>
    </row>
    <row r="28" spans="1:2" x14ac:dyDescent="0.25">
      <c r="A28" s="183" t="s">
        <v>191</v>
      </c>
      <c r="B28" s="174">
        <v>69000</v>
      </c>
    </row>
    <row r="29" spans="1:2" x14ac:dyDescent="0.25">
      <c r="A29" s="183" t="s">
        <v>193</v>
      </c>
      <c r="B29" s="174">
        <f>B26+B28</f>
        <v>528999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522DD-796C-4C1E-AF3B-893C7D2E90F5}">
  <sheetPr>
    <pageSetUpPr fitToPage="1"/>
  </sheetPr>
  <dimension ref="A1:H78"/>
  <sheetViews>
    <sheetView zoomScale="70" zoomScaleNormal="70" workbookViewId="0">
      <selection activeCell="I73" sqref="I73"/>
    </sheetView>
  </sheetViews>
  <sheetFormatPr defaultRowHeight="15" x14ac:dyDescent="0.25"/>
  <cols>
    <col min="1" max="2" width="8.7109375" customWidth="1"/>
    <col min="3" max="3" width="50.85546875" style="49" customWidth="1"/>
    <col min="4" max="5" width="15.7109375" customWidth="1"/>
    <col min="6" max="6" width="15.7109375" style="66" customWidth="1"/>
    <col min="7" max="7" width="15.7109375" customWidth="1"/>
  </cols>
  <sheetData>
    <row r="1" spans="1:7" ht="15.75" x14ac:dyDescent="0.25">
      <c r="A1" s="1"/>
      <c r="B1" s="1"/>
      <c r="C1" s="32" t="s">
        <v>0</v>
      </c>
      <c r="D1" s="2" t="s">
        <v>158</v>
      </c>
      <c r="E1" s="2"/>
      <c r="F1" s="56"/>
      <c r="G1" s="3"/>
    </row>
    <row r="2" spans="1:7" x14ac:dyDescent="0.25">
      <c r="A2" s="1"/>
      <c r="B2" s="1"/>
      <c r="C2" s="33" t="s">
        <v>1</v>
      </c>
      <c r="D2" s="4" t="s">
        <v>126</v>
      </c>
      <c r="E2" s="4"/>
      <c r="F2" s="57"/>
      <c r="G2" s="3"/>
    </row>
    <row r="3" spans="1:7" x14ac:dyDescent="0.25">
      <c r="A3" s="5"/>
      <c r="B3" s="5"/>
      <c r="C3" s="33" t="s">
        <v>2</v>
      </c>
      <c r="D3" s="4" t="s">
        <v>120</v>
      </c>
      <c r="E3" s="4"/>
      <c r="F3" s="57"/>
      <c r="G3" s="6"/>
    </row>
    <row r="4" spans="1:7" x14ac:dyDescent="0.25">
      <c r="A4" s="7"/>
      <c r="B4" s="7"/>
      <c r="C4" s="34" t="s">
        <v>3</v>
      </c>
      <c r="D4" s="4" t="s">
        <v>4</v>
      </c>
      <c r="E4" s="8"/>
      <c r="F4" s="58" t="s">
        <v>5</v>
      </c>
      <c r="G4" s="6">
        <v>43845</v>
      </c>
    </row>
    <row r="5" spans="1:7" x14ac:dyDescent="0.25">
      <c r="A5" s="9"/>
      <c r="B5" s="9"/>
      <c r="C5" s="34" t="s">
        <v>6</v>
      </c>
      <c r="D5" s="4" t="s">
        <v>7</v>
      </c>
      <c r="E5" s="8"/>
      <c r="F5" s="58" t="s">
        <v>5</v>
      </c>
      <c r="G5" s="6">
        <v>43846</v>
      </c>
    </row>
    <row r="6" spans="1:7" ht="15.75" x14ac:dyDescent="0.25">
      <c r="A6" s="10" t="s">
        <v>8</v>
      </c>
      <c r="B6" s="10"/>
      <c r="C6" s="34" t="s">
        <v>157</v>
      </c>
      <c r="D6" s="4" t="s">
        <v>7</v>
      </c>
      <c r="E6" s="8"/>
      <c r="F6" s="58" t="s">
        <v>5</v>
      </c>
      <c r="G6" s="6">
        <v>43853</v>
      </c>
    </row>
    <row r="7" spans="1:7" ht="15.75" thickBot="1" x14ac:dyDescent="0.3">
      <c r="A7" s="1"/>
      <c r="B7" s="1"/>
      <c r="C7" s="35"/>
      <c r="D7" s="11"/>
      <c r="E7" s="12"/>
      <c r="F7" s="59"/>
      <c r="G7" s="13"/>
    </row>
    <row r="8" spans="1:7" ht="15.75" thickBot="1" x14ac:dyDescent="0.3">
      <c r="A8" s="214" t="s">
        <v>118</v>
      </c>
      <c r="B8" s="215"/>
      <c r="C8" s="215"/>
      <c r="D8" s="215"/>
      <c r="E8" s="215"/>
      <c r="F8" s="215"/>
      <c r="G8" s="215"/>
    </row>
    <row r="9" spans="1:7" ht="15.75" thickBot="1" x14ac:dyDescent="0.3">
      <c r="A9" s="1"/>
      <c r="B9" s="1"/>
      <c r="C9" s="35"/>
      <c r="D9" s="11"/>
      <c r="E9" s="11"/>
      <c r="F9" s="59"/>
      <c r="G9" s="13"/>
    </row>
    <row r="10" spans="1:7" x14ac:dyDescent="0.25">
      <c r="A10" s="200" t="s">
        <v>108</v>
      </c>
      <c r="B10" s="203" t="s">
        <v>9</v>
      </c>
      <c r="C10" s="206" t="s">
        <v>10</v>
      </c>
      <c r="D10" s="228" t="s">
        <v>11</v>
      </c>
      <c r="E10" s="189" t="s">
        <v>109</v>
      </c>
      <c r="F10" s="60" t="s">
        <v>12</v>
      </c>
      <c r="G10" s="54" t="s">
        <v>13</v>
      </c>
    </row>
    <row r="11" spans="1:7" x14ac:dyDescent="0.25">
      <c r="A11" s="201"/>
      <c r="B11" s="204"/>
      <c r="C11" s="207"/>
      <c r="D11" s="229"/>
      <c r="E11" s="190"/>
      <c r="F11" s="212" t="s">
        <v>14</v>
      </c>
      <c r="G11" s="192" t="s">
        <v>14</v>
      </c>
    </row>
    <row r="12" spans="1:7" ht="15.75" thickBot="1" x14ac:dyDescent="0.3">
      <c r="A12" s="202"/>
      <c r="B12" s="205"/>
      <c r="C12" s="208"/>
      <c r="D12" s="230"/>
      <c r="E12" s="191"/>
      <c r="F12" s="213"/>
      <c r="G12" s="193"/>
    </row>
    <row r="13" spans="1:7" x14ac:dyDescent="0.25">
      <c r="A13" s="24"/>
      <c r="B13" s="24"/>
      <c r="C13" s="52" t="s">
        <v>15</v>
      </c>
      <c r="D13" s="53"/>
      <c r="E13" s="23"/>
      <c r="F13" s="61"/>
      <c r="G13" s="25"/>
    </row>
    <row r="14" spans="1:7" x14ac:dyDescent="0.25">
      <c r="A14" s="14" t="s">
        <v>16</v>
      </c>
      <c r="B14" s="14" t="s">
        <v>17</v>
      </c>
      <c r="C14" s="36" t="s">
        <v>119</v>
      </c>
      <c r="D14" s="15" t="s">
        <v>18</v>
      </c>
      <c r="E14" s="16">
        <v>55000</v>
      </c>
      <c r="F14" s="62">
        <v>1</v>
      </c>
      <c r="G14" s="17">
        <f>E14*F14</f>
        <v>55000</v>
      </c>
    </row>
    <row r="15" spans="1:7" x14ac:dyDescent="0.25">
      <c r="A15" s="18" t="s">
        <v>19</v>
      </c>
      <c r="B15" s="14" t="s">
        <v>20</v>
      </c>
      <c r="C15" s="37" t="s">
        <v>21</v>
      </c>
      <c r="D15" s="19" t="s">
        <v>22</v>
      </c>
      <c r="E15" s="16">
        <v>15000</v>
      </c>
      <c r="F15" s="63">
        <v>1</v>
      </c>
      <c r="G15" s="17">
        <f t="shared" ref="G15:G45" si="0">E15*F15</f>
        <v>15000</v>
      </c>
    </row>
    <row r="16" spans="1:7" x14ac:dyDescent="0.25">
      <c r="A16" s="18" t="s">
        <v>23</v>
      </c>
      <c r="B16" s="14" t="s">
        <v>24</v>
      </c>
      <c r="C16" s="37" t="s">
        <v>25</v>
      </c>
      <c r="D16" s="19" t="s">
        <v>18</v>
      </c>
      <c r="E16" s="16">
        <v>1500</v>
      </c>
      <c r="F16" s="63">
        <v>1</v>
      </c>
      <c r="G16" s="17">
        <f t="shared" si="0"/>
        <v>1500</v>
      </c>
    </row>
    <row r="17" spans="1:8" x14ac:dyDescent="0.25">
      <c r="A17" s="18" t="s">
        <v>26</v>
      </c>
      <c r="B17" s="14" t="s">
        <v>24</v>
      </c>
      <c r="C17" s="36" t="s">
        <v>27</v>
      </c>
      <c r="D17" s="15" t="s">
        <v>18</v>
      </c>
      <c r="E17" s="20">
        <v>2500</v>
      </c>
      <c r="F17" s="62">
        <v>1</v>
      </c>
      <c r="G17" s="17">
        <f t="shared" si="0"/>
        <v>2500</v>
      </c>
    </row>
    <row r="18" spans="1:8" x14ac:dyDescent="0.25">
      <c r="A18" s="18" t="s">
        <v>28</v>
      </c>
      <c r="B18" s="14" t="s">
        <v>29</v>
      </c>
      <c r="C18" s="37" t="s">
        <v>30</v>
      </c>
      <c r="D18" s="19" t="s">
        <v>18</v>
      </c>
      <c r="E18" s="16">
        <v>1000</v>
      </c>
      <c r="F18" s="63">
        <v>1</v>
      </c>
      <c r="G18" s="17">
        <f t="shared" si="0"/>
        <v>1000</v>
      </c>
    </row>
    <row r="19" spans="1:8" x14ac:dyDescent="0.25">
      <c r="A19" s="18"/>
      <c r="B19" s="18"/>
      <c r="C19" s="38" t="s">
        <v>41</v>
      </c>
      <c r="D19" s="21"/>
      <c r="E19" s="16"/>
      <c r="F19" s="62"/>
      <c r="G19" s="17"/>
    </row>
    <row r="20" spans="1:8" x14ac:dyDescent="0.25">
      <c r="A20" s="68" t="s">
        <v>31</v>
      </c>
      <c r="B20" s="74" t="s">
        <v>42</v>
      </c>
      <c r="C20" s="39" t="s">
        <v>43</v>
      </c>
      <c r="D20" s="79" t="s">
        <v>18</v>
      </c>
      <c r="E20" s="71">
        <v>65000</v>
      </c>
      <c r="F20" s="78">
        <v>1</v>
      </c>
      <c r="G20" s="73">
        <f t="shared" si="0"/>
        <v>65000</v>
      </c>
    </row>
    <row r="21" spans="1:8" x14ac:dyDescent="0.25">
      <c r="A21" s="68" t="s">
        <v>35</v>
      </c>
      <c r="B21" s="69" t="s">
        <v>42</v>
      </c>
      <c r="C21" s="36" t="s">
        <v>117</v>
      </c>
      <c r="D21" s="70" t="s">
        <v>116</v>
      </c>
      <c r="E21" s="71">
        <v>125</v>
      </c>
      <c r="F21" s="72">
        <v>40</v>
      </c>
      <c r="G21" s="73">
        <f>E21*F21</f>
        <v>5000</v>
      </c>
    </row>
    <row r="22" spans="1:8" s="49" customFormat="1" x14ac:dyDescent="0.25">
      <c r="A22" s="68" t="s">
        <v>37</v>
      </c>
      <c r="B22" s="69" t="s">
        <v>42</v>
      </c>
      <c r="C22" s="36" t="s">
        <v>159</v>
      </c>
      <c r="D22" s="70" t="s">
        <v>18</v>
      </c>
      <c r="E22" s="71">
        <v>10000</v>
      </c>
      <c r="F22" s="72">
        <v>1</v>
      </c>
      <c r="G22" s="73">
        <f>E22*F22</f>
        <v>10000</v>
      </c>
    </row>
    <row r="23" spans="1:8" x14ac:dyDescent="0.25">
      <c r="A23" s="68"/>
      <c r="B23" s="68"/>
      <c r="C23" s="38" t="s">
        <v>44</v>
      </c>
      <c r="D23" s="79"/>
      <c r="E23" s="71"/>
      <c r="F23" s="75"/>
      <c r="G23" s="73"/>
    </row>
    <row r="24" spans="1:8" x14ac:dyDescent="0.25">
      <c r="A24" s="68" t="s">
        <v>32</v>
      </c>
      <c r="B24" s="74" t="s">
        <v>36</v>
      </c>
      <c r="C24" s="36" t="s">
        <v>151</v>
      </c>
      <c r="D24" s="70" t="s">
        <v>18</v>
      </c>
      <c r="E24" s="71">
        <v>15000</v>
      </c>
      <c r="F24" s="75">
        <v>1</v>
      </c>
      <c r="G24" s="73">
        <f>E24*F24</f>
        <v>15000</v>
      </c>
    </row>
    <row r="25" spans="1:8" x14ac:dyDescent="0.25">
      <c r="A25" s="68" t="s">
        <v>33</v>
      </c>
      <c r="B25" s="74" t="s">
        <v>36</v>
      </c>
      <c r="C25" s="36" t="s">
        <v>143</v>
      </c>
      <c r="D25" s="70" t="s">
        <v>39</v>
      </c>
      <c r="E25" s="71">
        <v>500</v>
      </c>
      <c r="F25" s="75">
        <v>1</v>
      </c>
      <c r="G25" s="73">
        <f>E25*F25</f>
        <v>500</v>
      </c>
    </row>
    <row r="26" spans="1:8" x14ac:dyDescent="0.25">
      <c r="A26" s="68" t="s">
        <v>34</v>
      </c>
      <c r="B26" s="69" t="s">
        <v>36</v>
      </c>
      <c r="C26" s="36" t="s">
        <v>155</v>
      </c>
      <c r="D26" s="70" t="s">
        <v>39</v>
      </c>
      <c r="E26" s="71">
        <v>500</v>
      </c>
      <c r="F26" s="75">
        <v>2</v>
      </c>
      <c r="G26" s="73">
        <f>E26*F26</f>
        <v>1000</v>
      </c>
    </row>
    <row r="27" spans="1:8" x14ac:dyDescent="0.25">
      <c r="A27" s="68" t="s">
        <v>111</v>
      </c>
      <c r="B27" s="74" t="s">
        <v>127</v>
      </c>
      <c r="C27" s="36" t="s">
        <v>128</v>
      </c>
      <c r="D27" s="70" t="s">
        <v>51</v>
      </c>
      <c r="E27" s="71">
        <v>25</v>
      </c>
      <c r="F27" s="75">
        <v>100</v>
      </c>
      <c r="G27" s="73">
        <f t="shared" ref="G27" si="1">E27*F27</f>
        <v>2500</v>
      </c>
      <c r="H27" s="67"/>
    </row>
    <row r="28" spans="1:8" s="49" customFormat="1" x14ac:dyDescent="0.25">
      <c r="A28" s="68" t="s">
        <v>40</v>
      </c>
      <c r="B28" s="69" t="s">
        <v>114</v>
      </c>
      <c r="C28" s="36" t="s">
        <v>115</v>
      </c>
      <c r="D28" s="70" t="s">
        <v>18</v>
      </c>
      <c r="E28" s="71">
        <v>1500</v>
      </c>
      <c r="F28" s="72">
        <v>1</v>
      </c>
      <c r="G28" s="73">
        <f>E28*F28</f>
        <v>1500</v>
      </c>
    </row>
    <row r="29" spans="1:8" x14ac:dyDescent="0.25">
      <c r="A29" s="68" t="s">
        <v>53</v>
      </c>
      <c r="B29" s="69" t="s">
        <v>46</v>
      </c>
      <c r="C29" s="40" t="s">
        <v>50</v>
      </c>
      <c r="D29" s="80" t="s">
        <v>38</v>
      </c>
      <c r="E29" s="71">
        <v>12</v>
      </c>
      <c r="F29" s="76">
        <f>(5*15*45)/9</f>
        <v>375</v>
      </c>
      <c r="G29" s="73">
        <f>E29*F29</f>
        <v>4500</v>
      </c>
    </row>
    <row r="30" spans="1:8" x14ac:dyDescent="0.25">
      <c r="A30" s="68" t="s">
        <v>54</v>
      </c>
      <c r="B30" s="74" t="s">
        <v>46</v>
      </c>
      <c r="C30" s="39" t="s">
        <v>47</v>
      </c>
      <c r="D30" s="79" t="s">
        <v>38</v>
      </c>
      <c r="E30" s="71">
        <v>6</v>
      </c>
      <c r="F30" s="75">
        <f>ROUNDUP(61203/9,-3)</f>
        <v>7000</v>
      </c>
      <c r="G30" s="73">
        <f>E30*F30</f>
        <v>42000</v>
      </c>
    </row>
    <row r="31" spans="1:8" x14ac:dyDescent="0.25">
      <c r="A31" s="68" t="s">
        <v>55</v>
      </c>
      <c r="B31" s="74" t="s">
        <v>46</v>
      </c>
      <c r="C31" s="40" t="s">
        <v>152</v>
      </c>
      <c r="D31" s="80" t="s">
        <v>22</v>
      </c>
      <c r="E31" s="71">
        <v>3000</v>
      </c>
      <c r="F31" s="76">
        <v>1</v>
      </c>
      <c r="G31" s="73">
        <f>E31*F31</f>
        <v>3000</v>
      </c>
    </row>
    <row r="32" spans="1:8" x14ac:dyDescent="0.25">
      <c r="A32" s="68"/>
      <c r="B32" s="74"/>
      <c r="C32" s="38" t="s">
        <v>52</v>
      </c>
      <c r="D32" s="70"/>
      <c r="E32" s="71"/>
      <c r="F32" s="75"/>
      <c r="G32" s="73"/>
    </row>
    <row r="33" spans="1:7" x14ac:dyDescent="0.25">
      <c r="A33" s="68" t="s">
        <v>56</v>
      </c>
      <c r="B33" s="74" t="s">
        <v>60</v>
      </c>
      <c r="C33" s="36" t="s">
        <v>61</v>
      </c>
      <c r="D33" s="70" t="s">
        <v>51</v>
      </c>
      <c r="E33" s="71">
        <v>30</v>
      </c>
      <c r="F33" s="75">
        <v>60</v>
      </c>
      <c r="G33" s="73">
        <f t="shared" ref="G33:G37" si="2">E33*F33</f>
        <v>1800</v>
      </c>
    </row>
    <row r="34" spans="1:7" x14ac:dyDescent="0.25">
      <c r="A34" s="68" t="s">
        <v>57</v>
      </c>
      <c r="B34" s="69" t="s">
        <v>46</v>
      </c>
      <c r="C34" s="36" t="s">
        <v>48</v>
      </c>
      <c r="D34" s="70" t="s">
        <v>38</v>
      </c>
      <c r="E34" s="71">
        <v>35</v>
      </c>
      <c r="F34" s="72">
        <v>100</v>
      </c>
      <c r="G34" s="73">
        <f t="shared" si="2"/>
        <v>3500</v>
      </c>
    </row>
    <row r="35" spans="1:7" x14ac:dyDescent="0.25">
      <c r="A35" s="68" t="s">
        <v>58</v>
      </c>
      <c r="B35" s="74" t="s">
        <v>46</v>
      </c>
      <c r="C35" s="36" t="s">
        <v>121</v>
      </c>
      <c r="D35" s="70" t="s">
        <v>51</v>
      </c>
      <c r="E35" s="71">
        <v>125</v>
      </c>
      <c r="F35" s="75">
        <f>ROUNDUP((61201/9*(2/36)*2.05),-1)</f>
        <v>780</v>
      </c>
      <c r="G35" s="73">
        <f t="shared" si="2"/>
        <v>97500</v>
      </c>
    </row>
    <row r="36" spans="1:7" x14ac:dyDescent="0.25">
      <c r="A36" s="68" t="s">
        <v>69</v>
      </c>
      <c r="B36" s="74" t="s">
        <v>46</v>
      </c>
      <c r="C36" s="36" t="s">
        <v>122</v>
      </c>
      <c r="D36" s="70" t="s">
        <v>51</v>
      </c>
      <c r="E36" s="71">
        <v>135</v>
      </c>
      <c r="F36" s="75">
        <f>ROUNDUP((61201/9*(1/36)*2.05),-1)</f>
        <v>390</v>
      </c>
      <c r="G36" s="73">
        <f t="shared" si="2"/>
        <v>52650</v>
      </c>
    </row>
    <row r="37" spans="1:7" x14ac:dyDescent="0.25">
      <c r="A37" s="68" t="s">
        <v>134</v>
      </c>
      <c r="B37" s="74" t="s">
        <v>46</v>
      </c>
      <c r="C37" s="36" t="s">
        <v>133</v>
      </c>
      <c r="D37" s="70" t="s">
        <v>51</v>
      </c>
      <c r="E37" s="71">
        <v>150</v>
      </c>
      <c r="F37" s="75">
        <v>200</v>
      </c>
      <c r="G37" s="73">
        <f t="shared" si="2"/>
        <v>30000</v>
      </c>
    </row>
    <row r="38" spans="1:7" x14ac:dyDescent="0.25">
      <c r="A38" s="74"/>
      <c r="B38" s="74"/>
      <c r="C38" s="38" t="s">
        <v>76</v>
      </c>
      <c r="D38" s="70"/>
      <c r="E38" s="71"/>
      <c r="F38" s="75"/>
      <c r="G38" s="73"/>
    </row>
    <row r="39" spans="1:7" x14ac:dyDescent="0.25">
      <c r="A39" s="81" t="s">
        <v>66</v>
      </c>
      <c r="B39" s="74" t="s">
        <v>77</v>
      </c>
      <c r="C39" s="42" t="s">
        <v>78</v>
      </c>
      <c r="D39" s="82" t="s">
        <v>18</v>
      </c>
      <c r="E39" s="71">
        <v>1500</v>
      </c>
      <c r="F39" s="75">
        <v>1</v>
      </c>
      <c r="G39" s="73">
        <f t="shared" si="0"/>
        <v>1500</v>
      </c>
    </row>
    <row r="40" spans="1:7" x14ac:dyDescent="0.25">
      <c r="A40" s="81" t="s">
        <v>59</v>
      </c>
      <c r="B40" s="74" t="s">
        <v>77</v>
      </c>
      <c r="C40" s="42" t="s">
        <v>79</v>
      </c>
      <c r="D40" s="82" t="s">
        <v>39</v>
      </c>
      <c r="E40" s="71">
        <v>100</v>
      </c>
      <c r="F40" s="76">
        <v>15</v>
      </c>
      <c r="G40" s="73">
        <f t="shared" si="0"/>
        <v>1500</v>
      </c>
    </row>
    <row r="41" spans="1:7" x14ac:dyDescent="0.25">
      <c r="A41" s="81" t="s">
        <v>135</v>
      </c>
      <c r="B41" s="74" t="s">
        <v>77</v>
      </c>
      <c r="C41" s="43" t="s">
        <v>80</v>
      </c>
      <c r="D41" s="70" t="s">
        <v>81</v>
      </c>
      <c r="E41" s="83">
        <v>5000</v>
      </c>
      <c r="F41" s="75">
        <v>1</v>
      </c>
      <c r="G41" s="73">
        <f t="shared" si="0"/>
        <v>5000</v>
      </c>
    </row>
    <row r="42" spans="1:7" x14ac:dyDescent="0.25">
      <c r="A42" s="81"/>
      <c r="B42" s="74"/>
      <c r="C42" s="38" t="s">
        <v>110</v>
      </c>
      <c r="D42" s="82"/>
      <c r="E42" s="71"/>
      <c r="F42" s="76"/>
      <c r="G42" s="73"/>
    </row>
    <row r="43" spans="1:7" x14ac:dyDescent="0.25">
      <c r="A43" s="68" t="s">
        <v>67</v>
      </c>
      <c r="B43" s="69" t="s">
        <v>49</v>
      </c>
      <c r="C43" s="44" t="s">
        <v>153</v>
      </c>
      <c r="D43" s="85" t="s">
        <v>38</v>
      </c>
      <c r="E43" s="71">
        <v>10</v>
      </c>
      <c r="F43" s="78">
        <v>75</v>
      </c>
      <c r="G43" s="73">
        <f>E43*F43</f>
        <v>750</v>
      </c>
    </row>
    <row r="44" spans="1:7" x14ac:dyDescent="0.25">
      <c r="A44" s="81"/>
      <c r="B44" s="74"/>
      <c r="C44" s="38" t="s">
        <v>129</v>
      </c>
      <c r="D44" s="82"/>
      <c r="E44" s="71"/>
      <c r="F44" s="76"/>
      <c r="G44" s="73"/>
    </row>
    <row r="45" spans="1:7" x14ac:dyDescent="0.25">
      <c r="A45" s="74" t="s">
        <v>136</v>
      </c>
      <c r="B45" s="74" t="s">
        <v>82</v>
      </c>
      <c r="C45" s="43" t="s">
        <v>83</v>
      </c>
      <c r="D45" s="70" t="s">
        <v>45</v>
      </c>
      <c r="E45" s="71">
        <v>60</v>
      </c>
      <c r="F45" s="76">
        <v>355</v>
      </c>
      <c r="G45" s="73">
        <f t="shared" si="0"/>
        <v>21300</v>
      </c>
    </row>
    <row r="46" spans="1:7" x14ac:dyDescent="0.25">
      <c r="A46" s="74" t="s">
        <v>68</v>
      </c>
      <c r="B46" s="69" t="s">
        <v>130</v>
      </c>
      <c r="C46" s="43" t="s">
        <v>131</v>
      </c>
      <c r="D46" s="70" t="s">
        <v>38</v>
      </c>
      <c r="E46" s="71">
        <v>100</v>
      </c>
      <c r="F46" s="76">
        <v>45</v>
      </c>
      <c r="G46" s="73">
        <f>E46*F46</f>
        <v>4500</v>
      </c>
    </row>
    <row r="47" spans="1:7" x14ac:dyDescent="0.25">
      <c r="A47" s="74"/>
      <c r="B47" s="74"/>
      <c r="C47" s="38" t="s">
        <v>107</v>
      </c>
      <c r="D47" s="70"/>
      <c r="E47" s="71"/>
      <c r="F47" s="75"/>
      <c r="G47" s="73"/>
    </row>
    <row r="48" spans="1:7" x14ac:dyDescent="0.25">
      <c r="A48" s="74" t="s">
        <v>148</v>
      </c>
      <c r="B48" s="74" t="s">
        <v>84</v>
      </c>
      <c r="C48" s="43" t="s">
        <v>85</v>
      </c>
      <c r="D48" s="70" t="s">
        <v>45</v>
      </c>
      <c r="E48" s="71">
        <v>1</v>
      </c>
      <c r="F48" s="76">
        <v>5600</v>
      </c>
      <c r="G48" s="73">
        <f t="shared" ref="G48:G53" si="3">E48*F48</f>
        <v>5600</v>
      </c>
    </row>
    <row r="49" spans="1:7" x14ac:dyDescent="0.25">
      <c r="A49" s="74" t="s">
        <v>137</v>
      </c>
      <c r="B49" s="74" t="s">
        <v>84</v>
      </c>
      <c r="C49" s="44" t="s">
        <v>86</v>
      </c>
      <c r="D49" s="86" t="s">
        <v>45</v>
      </c>
      <c r="E49" s="71">
        <v>2</v>
      </c>
      <c r="F49" s="76">
        <v>130</v>
      </c>
      <c r="G49" s="73">
        <f t="shared" si="3"/>
        <v>260</v>
      </c>
    </row>
    <row r="50" spans="1:7" x14ac:dyDescent="0.25">
      <c r="A50" s="74" t="s">
        <v>149</v>
      </c>
      <c r="B50" s="69" t="s">
        <v>84</v>
      </c>
      <c r="C50" s="44" t="s">
        <v>141</v>
      </c>
      <c r="D50" s="86" t="s">
        <v>39</v>
      </c>
      <c r="E50" s="71">
        <v>75</v>
      </c>
      <c r="F50" s="76">
        <v>14</v>
      </c>
      <c r="G50" s="73">
        <f t="shared" si="3"/>
        <v>1050</v>
      </c>
    </row>
    <row r="51" spans="1:7" x14ac:dyDescent="0.25">
      <c r="A51" s="74" t="s">
        <v>70</v>
      </c>
      <c r="B51" s="74" t="s">
        <v>84</v>
      </c>
      <c r="C51" s="43" t="s">
        <v>87</v>
      </c>
      <c r="D51" s="70" t="s">
        <v>62</v>
      </c>
      <c r="E51" s="71">
        <v>7</v>
      </c>
      <c r="F51" s="77">
        <v>1090</v>
      </c>
      <c r="G51" s="73">
        <f t="shared" si="3"/>
        <v>7630</v>
      </c>
    </row>
    <row r="52" spans="1:7" x14ac:dyDescent="0.25">
      <c r="A52" s="74" t="s">
        <v>147</v>
      </c>
      <c r="B52" s="74" t="s">
        <v>84</v>
      </c>
      <c r="C52" s="44" t="s">
        <v>88</v>
      </c>
      <c r="D52" s="86" t="s">
        <v>39</v>
      </c>
      <c r="E52" s="71">
        <v>200</v>
      </c>
      <c r="F52" s="76">
        <v>8</v>
      </c>
      <c r="G52" s="73">
        <f t="shared" si="3"/>
        <v>1600</v>
      </c>
    </row>
    <row r="53" spans="1:7" x14ac:dyDescent="0.25">
      <c r="A53" s="74" t="s">
        <v>71</v>
      </c>
      <c r="B53" s="74" t="s">
        <v>84</v>
      </c>
      <c r="C53" s="44" t="s">
        <v>89</v>
      </c>
      <c r="D53" s="86" t="s">
        <v>45</v>
      </c>
      <c r="E53" s="71">
        <v>15</v>
      </c>
      <c r="F53" s="76">
        <v>50</v>
      </c>
      <c r="G53" s="73">
        <f t="shared" si="3"/>
        <v>750</v>
      </c>
    </row>
    <row r="54" spans="1:7" x14ac:dyDescent="0.25">
      <c r="A54" s="74"/>
      <c r="B54" s="74"/>
      <c r="C54" s="38" t="s">
        <v>91</v>
      </c>
      <c r="D54" s="70"/>
      <c r="E54" s="71"/>
      <c r="F54" s="76"/>
      <c r="G54" s="73"/>
    </row>
    <row r="55" spans="1:7" x14ac:dyDescent="0.25">
      <c r="A55" s="74" t="s">
        <v>72</v>
      </c>
      <c r="B55" s="74" t="s">
        <v>90</v>
      </c>
      <c r="C55" s="36" t="s">
        <v>142</v>
      </c>
      <c r="D55" s="70" t="s">
        <v>18</v>
      </c>
      <c r="E55" s="71">
        <v>20000</v>
      </c>
      <c r="F55" s="76">
        <v>1</v>
      </c>
      <c r="G55" s="73">
        <f t="shared" ref="G55:G60" si="4">E55*F55</f>
        <v>20000</v>
      </c>
    </row>
    <row r="56" spans="1:7" x14ac:dyDescent="0.25">
      <c r="A56" s="74"/>
      <c r="B56" s="74"/>
      <c r="C56" s="38" t="s">
        <v>92</v>
      </c>
      <c r="D56" s="70"/>
      <c r="E56" s="71"/>
      <c r="F56" s="76"/>
      <c r="G56" s="73"/>
    </row>
    <row r="57" spans="1:7" x14ac:dyDescent="0.25">
      <c r="A57" s="68" t="s">
        <v>73</v>
      </c>
      <c r="B57" s="74" t="s">
        <v>93</v>
      </c>
      <c r="C57" s="37" t="s">
        <v>94</v>
      </c>
      <c r="D57" s="85" t="s">
        <v>38</v>
      </c>
      <c r="E57" s="71">
        <v>120</v>
      </c>
      <c r="F57" s="76">
        <f>1350/9</f>
        <v>150</v>
      </c>
      <c r="G57" s="73">
        <f t="shared" si="4"/>
        <v>18000</v>
      </c>
    </row>
    <row r="58" spans="1:7" x14ac:dyDescent="0.25">
      <c r="A58" s="68" t="s">
        <v>74</v>
      </c>
      <c r="B58" s="69" t="s">
        <v>93</v>
      </c>
      <c r="C58" s="43" t="s">
        <v>123</v>
      </c>
      <c r="D58" s="85" t="s">
        <v>39</v>
      </c>
      <c r="E58" s="71">
        <v>3000</v>
      </c>
      <c r="F58" s="76">
        <v>1</v>
      </c>
      <c r="G58" s="73">
        <f t="shared" ref="G58" si="5">E58*F58</f>
        <v>3000</v>
      </c>
    </row>
    <row r="59" spans="1:7" x14ac:dyDescent="0.25">
      <c r="A59" s="68" t="s">
        <v>75</v>
      </c>
      <c r="B59" s="74" t="s">
        <v>93</v>
      </c>
      <c r="C59" s="43" t="s">
        <v>124</v>
      </c>
      <c r="D59" s="70" t="s">
        <v>39</v>
      </c>
      <c r="E59" s="71">
        <v>3500</v>
      </c>
      <c r="F59" s="76">
        <v>3</v>
      </c>
      <c r="G59" s="73">
        <f t="shared" si="4"/>
        <v>10500</v>
      </c>
    </row>
    <row r="60" spans="1:7" x14ac:dyDescent="0.25">
      <c r="A60" s="68" t="s">
        <v>138</v>
      </c>
      <c r="B60" s="74" t="s">
        <v>93</v>
      </c>
      <c r="C60" s="43" t="s">
        <v>95</v>
      </c>
      <c r="D60" s="70" t="s">
        <v>39</v>
      </c>
      <c r="E60" s="71">
        <v>3000</v>
      </c>
      <c r="F60" s="76">
        <v>1</v>
      </c>
      <c r="G60" s="73">
        <f t="shared" si="4"/>
        <v>3000</v>
      </c>
    </row>
    <row r="61" spans="1:7" x14ac:dyDescent="0.25">
      <c r="A61" s="68"/>
      <c r="B61" s="74"/>
      <c r="C61" s="38" t="s">
        <v>96</v>
      </c>
      <c r="D61" s="70"/>
      <c r="E61" s="71"/>
      <c r="F61" s="76"/>
      <c r="G61" s="73"/>
    </row>
    <row r="62" spans="1:7" x14ac:dyDescent="0.25">
      <c r="A62" s="92" t="s">
        <v>98</v>
      </c>
      <c r="B62" s="14" t="s">
        <v>64</v>
      </c>
      <c r="C62" s="41" t="s">
        <v>65</v>
      </c>
      <c r="D62" s="22" t="s">
        <v>45</v>
      </c>
      <c r="E62" s="16">
        <v>150</v>
      </c>
      <c r="F62" s="63">
        <v>10</v>
      </c>
      <c r="G62" s="17">
        <f t="shared" ref="G62:G64" si="6">E62*F62</f>
        <v>1500</v>
      </c>
    </row>
    <row r="63" spans="1:7" x14ac:dyDescent="0.25">
      <c r="A63" s="92" t="s">
        <v>101</v>
      </c>
      <c r="B63" s="74" t="s">
        <v>63</v>
      </c>
      <c r="C63" s="36" t="s">
        <v>144</v>
      </c>
      <c r="D63" s="70" t="s">
        <v>39</v>
      </c>
      <c r="E63" s="71">
        <v>2500</v>
      </c>
      <c r="F63" s="75">
        <v>2</v>
      </c>
      <c r="G63" s="73">
        <f t="shared" si="6"/>
        <v>5000</v>
      </c>
    </row>
    <row r="64" spans="1:7" x14ac:dyDescent="0.25">
      <c r="A64" s="92" t="s">
        <v>102</v>
      </c>
      <c r="B64" s="74" t="s">
        <v>63</v>
      </c>
      <c r="C64" s="36" t="s">
        <v>145</v>
      </c>
      <c r="D64" s="70" t="s">
        <v>39</v>
      </c>
      <c r="E64" s="71">
        <v>6000</v>
      </c>
      <c r="F64" s="75">
        <v>1</v>
      </c>
      <c r="G64" s="73">
        <f t="shared" si="6"/>
        <v>6000</v>
      </c>
    </row>
    <row r="65" spans="1:7" s="49" customFormat="1" x14ac:dyDescent="0.25">
      <c r="A65" s="92" t="s">
        <v>112</v>
      </c>
      <c r="B65" s="74" t="s">
        <v>63</v>
      </c>
      <c r="C65" s="36" t="s">
        <v>146</v>
      </c>
      <c r="D65" s="70" t="s">
        <v>39</v>
      </c>
      <c r="E65" s="71">
        <v>350</v>
      </c>
      <c r="F65" s="75">
        <v>4</v>
      </c>
      <c r="G65" s="73">
        <f t="shared" ref="G65" si="7">E65*F65</f>
        <v>1400</v>
      </c>
    </row>
    <row r="66" spans="1:7" x14ac:dyDescent="0.25">
      <c r="A66" s="92" t="s">
        <v>139</v>
      </c>
      <c r="B66" s="74" t="s">
        <v>63</v>
      </c>
      <c r="C66" s="43" t="s">
        <v>125</v>
      </c>
      <c r="D66" s="85" t="s">
        <v>39</v>
      </c>
      <c r="E66" s="71">
        <v>600</v>
      </c>
      <c r="F66" s="76">
        <v>3</v>
      </c>
      <c r="G66" s="73">
        <f>E66*F66</f>
        <v>1800</v>
      </c>
    </row>
    <row r="67" spans="1:7" x14ac:dyDescent="0.25">
      <c r="A67" s="92" t="s">
        <v>140</v>
      </c>
      <c r="B67" s="74" t="s">
        <v>97</v>
      </c>
      <c r="C67" s="44" t="s">
        <v>132</v>
      </c>
      <c r="D67" s="84" t="s">
        <v>39</v>
      </c>
      <c r="E67" s="71">
        <v>400</v>
      </c>
      <c r="F67" s="75">
        <v>9</v>
      </c>
      <c r="G67" s="73">
        <f>E67*F67</f>
        <v>3600</v>
      </c>
    </row>
    <row r="68" spans="1:7" x14ac:dyDescent="0.25">
      <c r="A68" s="92" t="s">
        <v>113</v>
      </c>
      <c r="B68" s="74" t="s">
        <v>99</v>
      </c>
      <c r="C68" s="43" t="s">
        <v>100</v>
      </c>
      <c r="D68" s="79" t="s">
        <v>39</v>
      </c>
      <c r="E68" s="71">
        <v>500</v>
      </c>
      <c r="F68" s="75">
        <v>1</v>
      </c>
      <c r="G68" s="73">
        <f>E68*F68</f>
        <v>500</v>
      </c>
    </row>
    <row r="69" spans="1:7" x14ac:dyDescent="0.25">
      <c r="A69" s="92" t="s">
        <v>156</v>
      </c>
      <c r="B69" s="69" t="s">
        <v>150</v>
      </c>
      <c r="C69" s="43" t="s">
        <v>154</v>
      </c>
      <c r="D69" s="79" t="s">
        <v>39</v>
      </c>
      <c r="E69" s="71">
        <v>150</v>
      </c>
      <c r="F69" s="75">
        <v>2</v>
      </c>
      <c r="G69" s="73">
        <f>E69*F69</f>
        <v>300</v>
      </c>
    </row>
    <row r="70" spans="1:7" ht="15.75" thickBot="1" x14ac:dyDescent="0.3">
      <c r="A70" s="93"/>
      <c r="B70" s="94"/>
      <c r="C70" s="95"/>
      <c r="D70" s="96"/>
      <c r="E70" s="97"/>
      <c r="F70" s="98"/>
      <c r="G70" s="99"/>
    </row>
    <row r="71" spans="1:7" ht="15.75" thickBot="1" x14ac:dyDescent="0.3">
      <c r="A71" s="87"/>
      <c r="B71" s="87"/>
      <c r="C71" s="51" t="s">
        <v>103</v>
      </c>
      <c r="D71" s="225" t="s">
        <v>14</v>
      </c>
      <c r="E71" s="226"/>
      <c r="F71" s="227"/>
      <c r="G71" s="88">
        <f>SUM(G14:G69)</f>
        <v>536490</v>
      </c>
    </row>
    <row r="72" spans="1:7" x14ac:dyDescent="0.25">
      <c r="A72" s="87"/>
      <c r="B72" s="87"/>
      <c r="C72" s="55"/>
      <c r="D72" s="89"/>
      <c r="E72" s="89"/>
      <c r="F72" s="90"/>
      <c r="G72" s="91"/>
    </row>
    <row r="73" spans="1:7" ht="15.75" thickBot="1" x14ac:dyDescent="0.3">
      <c r="A73" s="26"/>
      <c r="B73" s="26"/>
      <c r="C73" s="45"/>
      <c r="D73" s="27"/>
      <c r="E73" s="26"/>
      <c r="F73" s="64"/>
      <c r="G73" s="13"/>
    </row>
    <row r="74" spans="1:7" x14ac:dyDescent="0.25">
      <c r="A74" s="26"/>
      <c r="B74" s="26"/>
      <c r="C74" s="46" t="s">
        <v>103</v>
      </c>
      <c r="D74" s="216" t="s">
        <v>14</v>
      </c>
      <c r="E74" s="217"/>
      <c r="F74" s="218"/>
      <c r="G74" s="28">
        <f>G71</f>
        <v>536490</v>
      </c>
    </row>
    <row r="75" spans="1:7" x14ac:dyDescent="0.25">
      <c r="A75" s="26"/>
      <c r="B75" s="26"/>
      <c r="C75" s="219"/>
      <c r="D75" s="220"/>
      <c r="E75" s="220"/>
      <c r="F75" s="220"/>
      <c r="G75" s="221"/>
    </row>
    <row r="76" spans="1:7" x14ac:dyDescent="0.25">
      <c r="A76" s="26"/>
      <c r="B76" s="26"/>
      <c r="C76" s="47" t="s">
        <v>104</v>
      </c>
      <c r="D76" s="15" t="s">
        <v>105</v>
      </c>
      <c r="E76" s="231">
        <v>0.1</v>
      </c>
      <c r="F76" s="231"/>
      <c r="G76" s="29">
        <f>G74*0.1</f>
        <v>53649</v>
      </c>
    </row>
    <row r="77" spans="1:7" ht="15.75" thickBot="1" x14ac:dyDescent="0.3">
      <c r="A77" s="26"/>
      <c r="B77" s="26"/>
      <c r="C77" s="222"/>
      <c r="D77" s="223"/>
      <c r="E77" s="223"/>
      <c r="F77" s="223"/>
      <c r="G77" s="224"/>
    </row>
    <row r="78" spans="1:7" ht="15.75" x14ac:dyDescent="0.25">
      <c r="A78" s="26"/>
      <c r="B78" s="26"/>
      <c r="C78" s="48"/>
      <c r="D78" s="30"/>
      <c r="E78" s="31"/>
      <c r="F78" s="65" t="s">
        <v>106</v>
      </c>
      <c r="G78" s="50">
        <f>ROUNDUP(G74+G76,-3)</f>
        <v>591000</v>
      </c>
    </row>
  </sheetData>
  <sortState xmlns:xlrd2="http://schemas.microsoft.com/office/spreadsheetml/2017/richdata2" ref="B33:G37">
    <sortCondition ref="B33:B37"/>
  </sortState>
  <mergeCells count="13">
    <mergeCell ref="A8:G8"/>
    <mergeCell ref="D74:F74"/>
    <mergeCell ref="C75:G75"/>
    <mergeCell ref="B10:B12"/>
    <mergeCell ref="C77:G77"/>
    <mergeCell ref="D71:F71"/>
    <mergeCell ref="A10:A12"/>
    <mergeCell ref="C10:C12"/>
    <mergeCell ref="D10:D12"/>
    <mergeCell ref="E10:E12"/>
    <mergeCell ref="F11:F12"/>
    <mergeCell ref="G11:G12"/>
    <mergeCell ref="E76:F76"/>
  </mergeCells>
  <phoneticPr fontId="17" type="noConversion"/>
  <pageMargins left="0.7" right="0.7" top="0.75" bottom="0.75" header="0.3" footer="0.3"/>
  <pageSetup paperSize="3" scale="92" orientation="portrait" horizontalDpi="300" verticalDpi="300" r:id="rId1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Bid Tab</vt:lpstr>
      <vt:lpstr>Summary</vt:lpstr>
      <vt:lpstr>Estimate</vt:lpstr>
      <vt:lpstr>'Bid Tab'!Print_Area</vt:lpstr>
      <vt:lpstr>Estimate!Print_Area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9571 15th Ave NE Pavement Preservation Project Bid Tabs</dc:title>
  <dc:creator>Charles Smith</dc:creator>
  <cp:lastModifiedBy>Sharon Oshima</cp:lastModifiedBy>
  <cp:lastPrinted>2020-01-16T17:57:49Z</cp:lastPrinted>
  <dcterms:created xsi:type="dcterms:W3CDTF">2019-02-12T19:01:55Z</dcterms:created>
  <dcterms:modified xsi:type="dcterms:W3CDTF">2020-02-20T17:42:30Z</dcterms:modified>
</cp:coreProperties>
</file>